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eremyw\Desktop\"/>
    </mc:Choice>
  </mc:AlternateContent>
  <xr:revisionPtr revIDLastSave="0" documentId="8_{D17D53D4-BE5E-49B2-A0CE-65125EAF1662}" xr6:coauthVersionLast="47" xr6:coauthVersionMax="47" xr10:uidLastSave="{00000000-0000-0000-0000-000000000000}"/>
  <bookViews>
    <workbookView xWindow="-105" yWindow="-18120" windowWidth="29040" windowHeight="17640" tabRatio="601" xr2:uid="{00000000-000D-0000-FFFF-FFFF00000000}"/>
  </bookViews>
  <sheets>
    <sheet name="County" sheetId="1" r:id="rId1"/>
    <sheet name="SA6" sheetId="5" r:id="rId2"/>
    <sheet name="SA7" sheetId="2" r:id="rId3"/>
    <sheet name="SA8" sheetId="3" r:id="rId4"/>
    <sheet name="SA9" sheetId="4" r:id="rId5"/>
    <sheet name="Soldier Summit" sheetId="8" r:id="rId6"/>
    <sheet name="County Road Dist" sheetId="9" r:id="rId7"/>
    <sheet name="MBA" sheetId="10" r:id="rId8"/>
  </sheets>
  <definedNames>
    <definedName name="_xlnm._FilterDatabase" localSheetId="0" hidden="1">County!#REF!</definedName>
    <definedName name="_xlnm._FilterDatabase" localSheetId="6" hidden="1">'County Road Dist'!#REF!</definedName>
    <definedName name="_xlnm._FilterDatabase" localSheetId="7" hidden="1">MBA!#REF!</definedName>
    <definedName name="_xlnm._FilterDatabase" localSheetId="1" hidden="1">'SA6'!#REF!</definedName>
    <definedName name="_xlnm._FilterDatabase" localSheetId="2" hidden="1">'SA7'!#REF!</definedName>
    <definedName name="_xlnm._FilterDatabase" localSheetId="3" hidden="1">'SA8'!#REF!</definedName>
    <definedName name="_xlnm._FilterDatabase" localSheetId="4" hidden="1">'SA9'!#REF!</definedName>
    <definedName name="_xlnm._FilterDatabase" localSheetId="5" hidden="1">'Soldier Summit'!#REF!</definedName>
    <definedName name="_xlnm.Print_Area" localSheetId="0">County!$A$1:$E$483</definedName>
    <definedName name="_xlnm.Print_Area" localSheetId="6">'County Road Dist'!$A$1:$E$16</definedName>
    <definedName name="_xlnm.Print_Area" localSheetId="7">MBA!$A$1:$E$14</definedName>
    <definedName name="_xlnm.Print_Area" localSheetId="1">'SA6'!$A$1:$E$15</definedName>
    <definedName name="_xlnm.Print_Area" localSheetId="2">'SA7'!$A$1:$E$19</definedName>
    <definedName name="_xlnm.Print_Area" localSheetId="3">'SA8'!$A$1:$E$15</definedName>
    <definedName name="_xlnm.Print_Area" localSheetId="4">'SA9'!$A$1:$E$15</definedName>
    <definedName name="_xlnm.Print_Area" localSheetId="5">'Soldier Summit'!$A$1:$E$16</definedName>
    <definedName name="_xlnm.Print_Titles" localSheetId="0">County!$1:$3</definedName>
    <definedName name="_xlnm.Print_Titles" localSheetId="6">'County Road Dist'!$1:$3</definedName>
    <definedName name="_xlnm.Print_Titles" localSheetId="7">MBA!$1:$3</definedName>
    <definedName name="_xlnm.Print_Titles" localSheetId="1">'SA6'!$1:$3</definedName>
    <definedName name="_xlnm.Print_Titles" localSheetId="2">'SA7'!$1:$3</definedName>
    <definedName name="_xlnm.Print_Titles" localSheetId="3">'SA8'!$1:$3</definedName>
    <definedName name="_xlnm.Print_Titles" localSheetId="4">'SA9'!$1:$3</definedName>
    <definedName name="_xlnm.Print_Titles" localSheetId="5">'Soldier Summit'!$1:$3</definedName>
    <definedName name="Z_9A0F58E2_86D1_4C31_B508_0A9EC0FD1CF8_.wvu.PrintArea" localSheetId="0" hidden="1">County!$A$1:$B$498</definedName>
    <definedName name="Z_9A0F58E2_86D1_4C31_B508_0A9EC0FD1CF8_.wvu.PrintArea" localSheetId="6" hidden="1">'County Road Dist'!$A$1:$B$16</definedName>
    <definedName name="Z_9A0F58E2_86D1_4C31_B508_0A9EC0FD1CF8_.wvu.PrintArea" localSheetId="7" hidden="1">MBA!$A$1:$C$14</definedName>
    <definedName name="Z_9A0F58E2_86D1_4C31_B508_0A9EC0FD1CF8_.wvu.PrintArea" localSheetId="1" hidden="1">'SA6'!$A$1:$B$15</definedName>
    <definedName name="Z_9A0F58E2_86D1_4C31_B508_0A9EC0FD1CF8_.wvu.PrintArea" localSheetId="2" hidden="1">'SA7'!$A$1:$B$19</definedName>
    <definedName name="Z_9A0F58E2_86D1_4C31_B508_0A9EC0FD1CF8_.wvu.PrintArea" localSheetId="3" hidden="1">'SA8'!$A$1:$B$15</definedName>
    <definedName name="Z_9A0F58E2_86D1_4C31_B508_0A9EC0FD1CF8_.wvu.PrintArea" localSheetId="4" hidden="1">'SA9'!$A$1:$B$15</definedName>
    <definedName name="Z_9A0F58E2_86D1_4C31_B508_0A9EC0FD1CF8_.wvu.PrintArea" localSheetId="5" hidden="1">'Soldier Summit'!$A$1:$B$16</definedName>
    <definedName name="Z_9A0F58E2_86D1_4C31_B508_0A9EC0FD1CF8_.wvu.PrintTitles" localSheetId="0" hidden="1">County!$1:$3</definedName>
    <definedName name="Z_9A0F58E2_86D1_4C31_B508_0A9EC0FD1CF8_.wvu.PrintTitles" localSheetId="6" hidden="1">'County Road Dist'!$1:$3</definedName>
    <definedName name="Z_9A0F58E2_86D1_4C31_B508_0A9EC0FD1CF8_.wvu.PrintTitles" localSheetId="7" hidden="1">MBA!$1:$3</definedName>
    <definedName name="Z_9A0F58E2_86D1_4C31_B508_0A9EC0FD1CF8_.wvu.PrintTitles" localSheetId="1" hidden="1">'SA6'!$1:$3</definedName>
    <definedName name="Z_9A0F58E2_86D1_4C31_B508_0A9EC0FD1CF8_.wvu.PrintTitles" localSheetId="2" hidden="1">'SA7'!$1:$3</definedName>
    <definedName name="Z_9A0F58E2_86D1_4C31_B508_0A9EC0FD1CF8_.wvu.PrintTitles" localSheetId="3" hidden="1">'SA8'!$1:$3</definedName>
    <definedName name="Z_9A0F58E2_86D1_4C31_B508_0A9EC0FD1CF8_.wvu.PrintTitles" localSheetId="4" hidden="1">'SA9'!$1:$3</definedName>
    <definedName name="Z_9A0F58E2_86D1_4C31_B508_0A9EC0FD1CF8_.wvu.PrintTitles" localSheetId="5" hidden="1">'Soldier Summit'!$1:$3</definedName>
  </definedNames>
  <calcPr calcId="191029"/>
  <customWorkbookViews>
    <customWorkbookView name="danenej - Personal View" guid="{9A0F58E2-86D1-4C31-B508-0A9EC0FD1CF8}" mergeInterval="0" personalView="1" maximized="1" windowWidth="1020" windowHeight="600" tabRatio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9" i="1" l="1"/>
  <c r="D472" i="1"/>
  <c r="D473" i="1"/>
  <c r="D350" i="1" l="1"/>
  <c r="D355" i="1" s="1"/>
  <c r="D361" i="1"/>
  <c r="D363" i="1" s="1"/>
  <c r="D479" i="1"/>
  <c r="D468" i="1"/>
  <c r="C466" i="1"/>
  <c r="C468" i="1"/>
  <c r="C472" i="1"/>
  <c r="C479" i="1" s="1"/>
  <c r="D437" i="1"/>
  <c r="C410" i="1"/>
  <c r="C414" i="1" s="1"/>
  <c r="D191" i="1"/>
  <c r="D194" i="1" s="1"/>
  <c r="D116" i="1"/>
  <c r="D124" i="1" s="1"/>
  <c r="D103" i="1"/>
  <c r="D63" i="1"/>
  <c r="D83" i="1" s="1"/>
  <c r="C7" i="9"/>
  <c r="C8" i="9" s="1"/>
  <c r="D14" i="2"/>
  <c r="D19" i="2" s="1"/>
  <c r="C8" i="4"/>
  <c r="C9" i="4" s="1"/>
  <c r="C8" i="5"/>
  <c r="C9" i="5" s="1"/>
  <c r="C255" i="1"/>
  <c r="C8" i="8"/>
  <c r="C9" i="8" s="1"/>
  <c r="C18" i="2"/>
  <c r="C19" i="2"/>
  <c r="C337" i="1"/>
  <c r="C329" i="1"/>
  <c r="C323" i="1"/>
  <c r="C324" i="1" s="1"/>
  <c r="C296" i="1"/>
  <c r="C297" i="1" s="1"/>
  <c r="D287" i="1"/>
  <c r="D289" i="1" s="1"/>
  <c r="C279" i="1"/>
  <c r="C280" i="1" s="1"/>
  <c r="D256" i="1"/>
  <c r="D258" i="1"/>
  <c r="C250" i="1"/>
  <c r="C251" i="1" s="1"/>
  <c r="C256" i="1"/>
  <c r="C231" i="1"/>
  <c r="C232" i="1" s="1"/>
  <c r="C206" i="1"/>
  <c r="C207" i="1" s="1"/>
  <c r="C198" i="1"/>
  <c r="C201" i="1" s="1"/>
  <c r="C187" i="1"/>
  <c r="C188" i="1" s="1"/>
  <c r="C175" i="1"/>
  <c r="C170" i="1"/>
  <c r="C162" i="1"/>
  <c r="C156" i="1"/>
  <c r="C168" i="1" s="1"/>
  <c r="C138" i="1"/>
  <c r="C139" i="1" s="1"/>
  <c r="C94" i="1"/>
  <c r="C95" i="1" s="1"/>
  <c r="C76" i="1"/>
  <c r="C74" i="1"/>
  <c r="C63" i="1"/>
  <c r="C6" i="1"/>
  <c r="C48" i="1" s="1"/>
  <c r="C289" i="1"/>
  <c r="D149" i="1"/>
  <c r="C448" i="1"/>
  <c r="C456" i="1"/>
  <c r="C429" i="1"/>
  <c r="C440" i="1" s="1"/>
  <c r="C437" i="1"/>
  <c r="C406" i="1"/>
  <c r="C383" i="1"/>
  <c r="C394" i="1"/>
  <c r="C363" i="1"/>
  <c r="C371" i="1"/>
  <c r="C375" i="1"/>
  <c r="C124" i="1"/>
  <c r="C9" i="3"/>
  <c r="C14" i="3" s="1"/>
  <c r="C15" i="3" s="1"/>
  <c r="D48" i="1"/>
  <c r="D207" i="1"/>
  <c r="D224" i="1"/>
  <c r="D240" i="1"/>
  <c r="D304" i="1"/>
  <c r="D324" i="1"/>
  <c r="D371" i="1"/>
  <c r="D394" i="1"/>
  <c r="D398" i="1" s="1"/>
  <c r="D414" i="1"/>
  <c r="D456" i="1"/>
  <c r="D15" i="8"/>
  <c r="D95" i="1"/>
  <c r="D113" i="1"/>
  <c r="D139" i="1"/>
  <c r="D168" i="1"/>
  <c r="D188" i="1"/>
  <c r="D201" i="1"/>
  <c r="D216" i="1"/>
  <c r="D232" i="1"/>
  <c r="D251" i="1"/>
  <c r="D280" i="1"/>
  <c r="D297" i="1"/>
  <c r="D316" i="1"/>
  <c r="D338" i="1"/>
  <c r="D383" i="1"/>
  <c r="D406" i="1"/>
  <c r="D429" i="1"/>
  <c r="D440" i="1" s="1"/>
  <c r="D448" i="1"/>
  <c r="D460" i="1" s="1"/>
  <c r="D178" i="1"/>
  <c r="C16" i="9"/>
  <c r="C15" i="5"/>
  <c r="D9" i="8"/>
  <c r="C355" i="1"/>
  <c r="C316" i="1"/>
  <c r="C304" i="1"/>
  <c r="C240" i="1"/>
  <c r="C224" i="1"/>
  <c r="C216" i="1"/>
  <c r="C194" i="1"/>
  <c r="C149" i="1"/>
  <c r="C113" i="1"/>
  <c r="C103" i="1"/>
  <c r="C15" i="8"/>
  <c r="C8" i="10"/>
  <c r="D8" i="10"/>
  <c r="C14" i="10"/>
  <c r="D14" i="10"/>
  <c r="D8" i="9"/>
  <c r="D16" i="9"/>
  <c r="D9" i="4"/>
  <c r="C15" i="4"/>
  <c r="D15" i="4"/>
  <c r="D9" i="3"/>
  <c r="D15" i="3"/>
  <c r="C11" i="2"/>
  <c r="D11" i="2"/>
  <c r="D9" i="5"/>
  <c r="D15" i="5"/>
  <c r="C178" i="1" l="1"/>
  <c r="D85" i="1"/>
  <c r="C421" i="1"/>
  <c r="D375" i="1"/>
  <c r="C483" i="1"/>
  <c r="C268" i="1"/>
  <c r="C398" i="1"/>
  <c r="C83" i="1"/>
  <c r="C85" i="1" s="1"/>
  <c r="C338" i="1"/>
  <c r="D421" i="1"/>
  <c r="C460" i="1"/>
  <c r="D483" i="1"/>
  <c r="D268" i="1"/>
</calcChain>
</file>

<file path=xl/sharedStrings.xml><?xml version="1.0" encoding="utf-8"?>
<sst xmlns="http://schemas.openxmlformats.org/spreadsheetml/2006/main" count="966" uniqueCount="487">
  <si>
    <t>UTAH COUNTY</t>
  </si>
  <si>
    <t>BUDGET</t>
  </si>
  <si>
    <t>Revenues:</t>
  </si>
  <si>
    <t>RECORDER FEES</t>
  </si>
  <si>
    <t>AUDITOR MISC FEES</t>
  </si>
  <si>
    <t>SALE OF FIXED ASSETS</t>
  </si>
  <si>
    <t>Total Revenues:</t>
  </si>
  <si>
    <t>Expenditures:</t>
  </si>
  <si>
    <t xml:space="preserve"> </t>
  </si>
  <si>
    <t>FEDERAL PAYMENT IN LIEU</t>
  </si>
  <si>
    <t>34120-2000</t>
  </si>
  <si>
    <t>34160-1000</t>
  </si>
  <si>
    <t>34160-2000</t>
  </si>
  <si>
    <t>CLERK SERVICES FEES</t>
  </si>
  <si>
    <t>CLERK PASSPORT FEES</t>
  </si>
  <si>
    <t>34160-3000</t>
  </si>
  <si>
    <t>34160-4000</t>
  </si>
  <si>
    <t>CLERK ELECTION FEES</t>
  </si>
  <si>
    <t>ASSESSOR FEES</t>
  </si>
  <si>
    <t>PW/PARKS SERVICE FEES</t>
  </si>
  <si>
    <t>GENERAL FUND (100)</t>
  </si>
  <si>
    <t>COMMISSION</t>
  </si>
  <si>
    <t>41110</t>
  </si>
  <si>
    <t>JUSTICE COURT</t>
  </si>
  <si>
    <t>41220</t>
  </si>
  <si>
    <t>PERSONNEL</t>
  </si>
  <si>
    <t>41340</t>
  </si>
  <si>
    <t>41370</t>
  </si>
  <si>
    <t>41410</t>
  </si>
  <si>
    <t>41411</t>
  </si>
  <si>
    <t>41430</t>
  </si>
  <si>
    <t>TREASURER</t>
  </si>
  <si>
    <t>41440</t>
  </si>
  <si>
    <t>RECORDER</t>
  </si>
  <si>
    <t>ATTORNEY</t>
  </si>
  <si>
    <t>41460</t>
  </si>
  <si>
    <t>ASSESSOR</t>
  </si>
  <si>
    <t>41500</t>
  </si>
  <si>
    <t>NON DEPARTMENTAL</t>
  </si>
  <si>
    <t>41550</t>
  </si>
  <si>
    <t>INTERAGENCY ALLOCATION</t>
  </si>
  <si>
    <t>41700</t>
  </si>
  <si>
    <t>ELECTIONS</t>
  </si>
  <si>
    <t>43900</t>
  </si>
  <si>
    <t>PUBLIC AID</t>
  </si>
  <si>
    <t>44110</t>
  </si>
  <si>
    <t>45100</t>
  </si>
  <si>
    <t>45910</t>
  </si>
  <si>
    <t>EXTENSION</t>
  </si>
  <si>
    <t>45920</t>
  </si>
  <si>
    <t>AGRICULTURE</t>
  </si>
  <si>
    <t>Total Expenditures:</t>
  </si>
  <si>
    <t>ADMINISTRATION</t>
  </si>
  <si>
    <t>43350</t>
  </si>
  <si>
    <t>HEALTH DEPARTMENT (230)</t>
  </si>
  <si>
    <t>43100</t>
  </si>
  <si>
    <t>43110</t>
  </si>
  <si>
    <t>ENVIRONMENTAL</t>
  </si>
  <si>
    <t>43120</t>
  </si>
  <si>
    <t>43130</t>
  </si>
  <si>
    <t>43140</t>
  </si>
  <si>
    <t>43150</t>
  </si>
  <si>
    <t>W.I.C.</t>
  </si>
  <si>
    <t>49201-9100</t>
  </si>
  <si>
    <t>49211</t>
  </si>
  <si>
    <t>49221-9100</t>
  </si>
  <si>
    <t>49231-9100</t>
  </si>
  <si>
    <t>42250</t>
  </si>
  <si>
    <t>CHILD JUSTICE (250)</t>
  </si>
  <si>
    <t>45810</t>
  </si>
  <si>
    <t>45820</t>
  </si>
  <si>
    <t>FOSTER GRANDPARENTS</t>
  </si>
  <si>
    <t>SENIOR COMPANIONS</t>
  </si>
  <si>
    <t>42730</t>
  </si>
  <si>
    <t>31351-0</t>
  </si>
  <si>
    <t>45601</t>
  </si>
  <si>
    <t>RESTAURANT TAX</t>
  </si>
  <si>
    <t>BOOKMOBILE</t>
  </si>
  <si>
    <t>45620-9100</t>
  </si>
  <si>
    <t>47120</t>
  </si>
  <si>
    <t>CAPITAL PROJECTS (400)</t>
  </si>
  <si>
    <t>Operating Revenues:</t>
  </si>
  <si>
    <t>SALARY &amp; WAGES</t>
  </si>
  <si>
    <t>MATERIALS &amp; SUPPLIES</t>
  </si>
  <si>
    <t>Operating Expenditures:</t>
  </si>
  <si>
    <t>Total Operating Expenditures:</t>
  </si>
  <si>
    <t>Non-Operating Funding:</t>
  </si>
  <si>
    <t>Total Cash Funding Requirements:</t>
  </si>
  <si>
    <t>MOTOR POOL (610)</t>
  </si>
  <si>
    <t>Total Operating Revenues:</t>
  </si>
  <si>
    <t>OPERATING EXPENSES</t>
  </si>
  <si>
    <t>DEPRECIATION EXPENSE</t>
  </si>
  <si>
    <t>JAIL FOOD SERVICES (620)</t>
  </si>
  <si>
    <t>39562-1000</t>
  </si>
  <si>
    <t>39562-2000</t>
  </si>
  <si>
    <t>42620-1XXX</t>
  </si>
  <si>
    <t>42620</t>
  </si>
  <si>
    <t>BUILDING MAINTENANCE (630)</t>
  </si>
  <si>
    <t>44630-1XXX</t>
  </si>
  <si>
    <t>44630-9800</t>
  </si>
  <si>
    <t>TELECOMMUNICATION (640)</t>
  </si>
  <si>
    <t>44640-1XXX</t>
  </si>
  <si>
    <t>CAPITAL</t>
  </si>
  <si>
    <t>42620-7410</t>
  </si>
  <si>
    <t>RADIO COMMUNICATION (650)</t>
  </si>
  <si>
    <t>ACTUAL</t>
  </si>
  <si>
    <t>38100</t>
  </si>
  <si>
    <t>COMPUTER SUPPORT (670)</t>
  </si>
  <si>
    <t>INCARCERATION SURCHARGE</t>
  </si>
  <si>
    <t>APPROPRIATED FUND BALANCE</t>
  </si>
  <si>
    <t>RECORDS MANAGEMENT</t>
  </si>
  <si>
    <t>TRANSFER TO FD 230 (HEALTH DEPT)</t>
  </si>
  <si>
    <t>TRANSFER TO FD 250 (CHILDREN'S JUSTICE)</t>
  </si>
  <si>
    <t>32160</t>
  </si>
  <si>
    <t>BUSINESS LICENSES</t>
  </si>
  <si>
    <t>33XXX</t>
  </si>
  <si>
    <t>INTERGOVERNMENTAL REVENUE (GRANTS)</t>
  </si>
  <si>
    <t>34XXX</t>
  </si>
  <si>
    <t>CHARGES FOR SERVICES</t>
  </si>
  <si>
    <t>36XXX</t>
  </si>
  <si>
    <t>MISCELLANEOUS REVENUE</t>
  </si>
  <si>
    <t>TRANSFER FROM FD 100 (GENERAL)</t>
  </si>
  <si>
    <t>TRANSFER FROM FD 630 (BLDG MAINT)</t>
  </si>
  <si>
    <t>INTERGOVERNMENTAL REVENUE</t>
  </si>
  <si>
    <t>MOTOR VEHICLE SHORT-TERM LEASE TAX</t>
  </si>
  <si>
    <t>UVCVB</t>
  </si>
  <si>
    <t>45620-3100</t>
  </si>
  <si>
    <t>31XXX</t>
  </si>
  <si>
    <t>TAXES</t>
  </si>
  <si>
    <t>TRANSFER TO FD 100 (GENERAL)</t>
  </si>
  <si>
    <t>49241-4200</t>
  </si>
  <si>
    <t>44700-7012</t>
  </si>
  <si>
    <t>SECURITY PROJECTS</t>
  </si>
  <si>
    <t>44700-7013</t>
  </si>
  <si>
    <t>ADMINISTRATION PROJECTS</t>
  </si>
  <si>
    <t>44700-7014</t>
  </si>
  <si>
    <t>HEALTH &amp; JUSTICE PROJECTS</t>
  </si>
  <si>
    <t>44700-7015</t>
  </si>
  <si>
    <t>COURTHOUSE PROJECTS</t>
  </si>
  <si>
    <t>44700-7016</t>
  </si>
  <si>
    <t>44700-7017</t>
  </si>
  <si>
    <t>39XXX</t>
  </si>
  <si>
    <t>INTRAGOVERNMENTAL REVENUE</t>
  </si>
  <si>
    <t>INTRAGOVERNMENTAL REVENUE (JAIL)</t>
  </si>
  <si>
    <t>INTRAGOVERNMENTAL REVENUE (WASATCH)</t>
  </si>
  <si>
    <t>44650-1XXX</t>
  </si>
  <si>
    <t>41670-1XXX</t>
  </si>
  <si>
    <t>44630-9100</t>
  </si>
  <si>
    <t>44640-9800</t>
  </si>
  <si>
    <t>TRANSFER FROM FD 620 (KITCHEN)</t>
  </si>
  <si>
    <t>44700-9100</t>
  </si>
  <si>
    <t>44610-9800</t>
  </si>
  <si>
    <t>42620-9800</t>
  </si>
  <si>
    <t>42620-9200</t>
  </si>
  <si>
    <t>44650-9800</t>
  </si>
  <si>
    <t>SALARY &amp; WAGES (SUPPORT)</t>
  </si>
  <si>
    <t>MATERIALS &amp; SUPPLIES (SUPPORT)</t>
  </si>
  <si>
    <t>41671-1XXX</t>
  </si>
  <si>
    <t>41671</t>
  </si>
  <si>
    <t>SALARY &amp; WAGES (PROGRAMMING)</t>
  </si>
  <si>
    <t>MATERIALS &amp; SUPPLIES (PROGRAMMING)</t>
  </si>
  <si>
    <t>41670-9800</t>
  </si>
  <si>
    <t>41671-7410</t>
  </si>
  <si>
    <t>CAPITAL (SUPPORT)</t>
  </si>
  <si>
    <t>CAPITAL (PROGRAMMING)</t>
  </si>
  <si>
    <t>43350-9200</t>
  </si>
  <si>
    <t>45601-3100</t>
  </si>
  <si>
    <t>LOCAL OPTION SALES TAX</t>
  </si>
  <si>
    <t>COUNTY OPTION SALES TAX</t>
  </si>
  <si>
    <t>TRANSFER TO FD 391 (REVENUE BOND DEBT SERV)</t>
  </si>
  <si>
    <t>COMMUNITY HEALTH SERVICES</t>
  </si>
  <si>
    <t>HEALTH PROMOTION</t>
  </si>
  <si>
    <t>45620-9200</t>
  </si>
  <si>
    <t>ASSESSING &amp; COLLECTING (290)</t>
  </si>
  <si>
    <t>41461-9200</t>
  </si>
  <si>
    <t>49211-9200</t>
  </si>
  <si>
    <t>GENERAL OBLIGATION DEBT SERV (390)</t>
  </si>
  <si>
    <t>REVENUE BOND DEBT SERVICE (391)</t>
  </si>
  <si>
    <t>47121</t>
  </si>
  <si>
    <t>OTHER EXPENDITURES</t>
  </si>
  <si>
    <t>45601-9200</t>
  </si>
  <si>
    <t>44610-1XXX</t>
  </si>
  <si>
    <t>38700</t>
  </si>
  <si>
    <t>MARRIAGE LICENSES</t>
  </si>
  <si>
    <t>TRANSIENT ROOM TAX (280)</t>
  </si>
  <si>
    <t>TRCC TAXES (281)</t>
  </si>
  <si>
    <t>45620</t>
  </si>
  <si>
    <t>ICE SHEET</t>
  </si>
  <si>
    <t>PROPERTY TAXES</t>
  </si>
  <si>
    <t>PROPERTY TAXES - ASSESSING &amp; COLLECTING</t>
  </si>
  <si>
    <t>31360</t>
  </si>
  <si>
    <t>CONTRIBUTIONS FROM PRIVATE SOURCES</t>
  </si>
  <si>
    <t>TRANSIENT ROOM TAX (3%)</t>
  </si>
  <si>
    <t>31351-1000</t>
  </si>
  <si>
    <t>TRANSIENT ROOM TAX (1.25%)</t>
  </si>
  <si>
    <t>48300-9100</t>
  </si>
  <si>
    <t>48300-9200</t>
  </si>
  <si>
    <t>APPROPRIATION OF FUND BALANCE FOR OTHER EXP</t>
  </si>
  <si>
    <t>COMMISSION FEES</t>
  </si>
  <si>
    <t>41412</t>
  </si>
  <si>
    <t>TAX ADMINISTRATION</t>
  </si>
  <si>
    <t>AUDITOR</t>
  </si>
  <si>
    <t>CLERK</t>
  </si>
  <si>
    <t>45622</t>
  </si>
  <si>
    <t>UTAH COUNTY FAIR</t>
  </si>
  <si>
    <t>4461X</t>
  </si>
  <si>
    <t>4461X-74XX</t>
  </si>
  <si>
    <t>42621-1XXX</t>
  </si>
  <si>
    <t>SALARY &amp; WAGES - MEALS ON WHEELS</t>
  </si>
  <si>
    <t>MATERIALS &amp; SUPPLIES - MEALS ON WHEELS</t>
  </si>
  <si>
    <t>CAPITAL - MEALS ON WHEELS</t>
  </si>
  <si>
    <t>42621</t>
  </si>
  <si>
    <t>42621-7410</t>
  </si>
  <si>
    <t>4463X</t>
  </si>
  <si>
    <t>4463X-7410</t>
  </si>
  <si>
    <t>4464X</t>
  </si>
  <si>
    <t>4464X-7410</t>
  </si>
  <si>
    <t>4465X</t>
  </si>
  <si>
    <t>4465X-7410</t>
  </si>
  <si>
    <t>4167X-7410</t>
  </si>
  <si>
    <t>4167X</t>
  </si>
  <si>
    <t>49221-9200</t>
  </si>
  <si>
    <t>44611-9200</t>
  </si>
  <si>
    <t>42620-9100</t>
  </si>
  <si>
    <t>44631-9200</t>
  </si>
  <si>
    <t>44641-9200</t>
  </si>
  <si>
    <t>44651-9200</t>
  </si>
  <si>
    <t>41672-9200</t>
  </si>
  <si>
    <t>38900</t>
  </si>
  <si>
    <t>TRANSFER TO UTAH COUNTY GOVT (FUND 100)</t>
  </si>
  <si>
    <t>TRANSFER FROM SPECIAL SERVICE AREA 9 (FD 244)</t>
  </si>
  <si>
    <t>49211-1XXX</t>
  </si>
  <si>
    <t>49211-7410</t>
  </si>
  <si>
    <t>SALARIES AND BENEFITS</t>
  </si>
  <si>
    <t>CAPITAL OUTLAY</t>
  </si>
  <si>
    <t>CONTRIBUTION TO FUND BALANCE</t>
  </si>
  <si>
    <t>UTAH COUNTY SERVICE AREA NO. 7</t>
  </si>
  <si>
    <t>UTAH COUNTY SERVICE AREA NO. 6</t>
  </si>
  <si>
    <t>UTAH COUNTY SERVICE AREA NO. 8</t>
  </si>
  <si>
    <t>TRANSFER TO UTAH COUNTY GOVT (FD 100)</t>
  </si>
  <si>
    <t>UTAH COUNTY SERVICE AREA NO. 9</t>
  </si>
  <si>
    <t>TRANSFER TO SERVICE AREA 7 (GENERAL FD)</t>
  </si>
  <si>
    <t>44130</t>
  </si>
  <si>
    <t>44500</t>
  </si>
  <si>
    <t>44550</t>
  </si>
  <si>
    <t>SOLDIER SUMMIT SPECIAL SERV DIST</t>
  </si>
  <si>
    <t>49251</t>
  </si>
  <si>
    <t>44131</t>
  </si>
  <si>
    <t>421XX/42530</t>
  </si>
  <si>
    <t>423XX</t>
  </si>
  <si>
    <t>PW/ENGINEERING FEES</t>
  </si>
  <si>
    <t>4145X</t>
  </si>
  <si>
    <t>49241-9100</t>
  </si>
  <si>
    <t>SPECIAL ROAD PROJECTS</t>
  </si>
  <si>
    <t>TRANSFER FROM FD 247 (PUBLIC TRANSPORTATION)</t>
  </si>
  <si>
    <t>3870X</t>
  </si>
  <si>
    <t>49231</t>
  </si>
  <si>
    <t>MATERIALS, SUPPLIES, AND SERVICES</t>
  </si>
  <si>
    <t>49231-9200</t>
  </si>
  <si>
    <t>49221</t>
  </si>
  <si>
    <t>49201</t>
  </si>
  <si>
    <t>43100-9200</t>
  </si>
  <si>
    <t>31352</t>
  </si>
  <si>
    <t>31353</t>
  </si>
  <si>
    <t>36401</t>
  </si>
  <si>
    <t>31300</t>
  </si>
  <si>
    <t>31350</t>
  </si>
  <si>
    <t>32220</t>
  </si>
  <si>
    <t>33231</t>
  </si>
  <si>
    <t>33300</t>
  </si>
  <si>
    <t>34110</t>
  </si>
  <si>
    <t>34170</t>
  </si>
  <si>
    <t>34409</t>
  </si>
  <si>
    <t>34451</t>
  </si>
  <si>
    <t>35102</t>
  </si>
  <si>
    <t>35103</t>
  </si>
  <si>
    <t>35220</t>
  </si>
  <si>
    <t>31XXX-1000</t>
  </si>
  <si>
    <t>TRANSFER TO FD 391 (CONVENTION CTR BOND PMT)</t>
  </si>
  <si>
    <t>TRANSFER FROM FD 281 (TRCC)</t>
  </si>
  <si>
    <t>47120-9200</t>
  </si>
  <si>
    <t>47121-9200</t>
  </si>
  <si>
    <t>49251-9200</t>
  </si>
  <si>
    <t>31420</t>
  </si>
  <si>
    <t>34181</t>
  </si>
  <si>
    <t>TREASURER FEES</t>
  </si>
  <si>
    <t>OUTSIDE DONATIONS</t>
  </si>
  <si>
    <t>PUBLIC WORKS / ADMINISTRATION</t>
  </si>
  <si>
    <t>SHERIFF / ENFORCEMENT</t>
  </si>
  <si>
    <t>SHERIFF / CORRECTIONS</t>
  </si>
  <si>
    <t>PUBLIC WORKS / ENGINEERING</t>
  </si>
  <si>
    <t>TRANSFER FROM FD 241 (SERV AREA 6 / SHERIFF)</t>
  </si>
  <si>
    <t>TRANSFER FROM FD 243 (SERV AREA 8 / PLANNING)</t>
  </si>
  <si>
    <t>PART 15 SALES TAX</t>
  </si>
  <si>
    <t>31361</t>
  </si>
  <si>
    <t>PART 19 SALES TAX - REGIONAL HIGHWAYS</t>
  </si>
  <si>
    <t>33100</t>
  </si>
  <si>
    <t>PART 19 SALES TAX - COUNTY SECOND CLASS</t>
  </si>
  <si>
    <t>33101</t>
  </si>
  <si>
    <t>PART 19 SALES TAX - CORRIDOR PRESERVATION</t>
  </si>
  <si>
    <t>33102</t>
  </si>
  <si>
    <t>MOTOR VEHICLE REGISTRATION FEE</t>
  </si>
  <si>
    <t>44160</t>
  </si>
  <si>
    <t>PART 15 SALES TAX ROAD PROJECTS</t>
  </si>
  <si>
    <t>44161</t>
  </si>
  <si>
    <t>PART 19 SALES TAX ROAD PROJECTS</t>
  </si>
  <si>
    <t>44162</t>
  </si>
  <si>
    <t>REGISTRATION FEE ROAD PROJECTS</t>
  </si>
  <si>
    <t>44163</t>
  </si>
  <si>
    <t>PART 19 SALES TAX BOND EXPENDITURES</t>
  </si>
  <si>
    <t>4416X-9100</t>
  </si>
  <si>
    <t>42250-9200</t>
  </si>
  <si>
    <t>42730-9200</t>
  </si>
  <si>
    <t>45601-9100</t>
  </si>
  <si>
    <t>MATERIALS, SERVICES, AND SUPPLIES</t>
  </si>
  <si>
    <t>GRANTS/CONTRIBUTIONS TO OUTSIDE AGENCIES</t>
  </si>
  <si>
    <t>TRANSFER FROM FD 280 (TRT)</t>
  </si>
  <si>
    <t>UTAH VALLEY CONVENTION CENTER</t>
  </si>
  <si>
    <t>44700-7019</t>
  </si>
  <si>
    <t>44700-7020</t>
  </si>
  <si>
    <t>ENERGY IMPROVEMENTS</t>
  </si>
  <si>
    <t>TRANSFER TO FD 400 (CAPITAL PROJECTS)</t>
  </si>
  <si>
    <t>TRANSFER TO FD 391 (REVENUE BOND PMT)</t>
  </si>
  <si>
    <t>SURVEYOR</t>
  </si>
  <si>
    <t>49201-9200</t>
  </si>
  <si>
    <t>GIS &amp; MAPPING</t>
  </si>
  <si>
    <t>44650-9100</t>
  </si>
  <si>
    <t>MAPPING FEES</t>
  </si>
  <si>
    <t>CURRENT</t>
  </si>
  <si>
    <t>49211-3100</t>
  </si>
  <si>
    <t>49241-9200</t>
  </si>
  <si>
    <t>OF UTAH COUNTY</t>
  </si>
  <si>
    <t>MUNICIPAL BUILDING AUTHORITY</t>
  </si>
  <si>
    <t>34111</t>
  </si>
  <si>
    <t>PERSONNEL FEES</t>
  </si>
  <si>
    <t>JUSTICE COURT FEES</t>
  </si>
  <si>
    <t>SURVEYOR FEES</t>
  </si>
  <si>
    <t>41362</t>
  </si>
  <si>
    <t>418XX</t>
  </si>
  <si>
    <t>COMMUNITY DEVELOPMENT</t>
  </si>
  <si>
    <t>421XX</t>
  </si>
  <si>
    <t>ATTORNEY'S OFFICE GRANT EXPENDITURES</t>
  </si>
  <si>
    <t>SHERIFF'S OFFICE GRANT EXPENDITURES</t>
  </si>
  <si>
    <t>41120</t>
  </si>
  <si>
    <t>CDBG EXPENDITURES</t>
  </si>
  <si>
    <t>33401</t>
  </si>
  <si>
    <t>ROAD PROJECTS (247)</t>
  </si>
  <si>
    <t>"B" ROAD FUND ALLOTMENT</t>
  </si>
  <si>
    <t>GRANTS / OUTSIDE PROJECTS (248)</t>
  </si>
  <si>
    <t>PUBLIC WORKS PROJECTS</t>
  </si>
  <si>
    <t>32210</t>
  </si>
  <si>
    <t>BUILDING PERMITS</t>
  </si>
  <si>
    <t>34120</t>
  </si>
  <si>
    <t>INTERGOVERNMENTAL REVENUE (ATTORNEY)</t>
  </si>
  <si>
    <t>INTERGOVERNMENTAL REVENUE (JUSTICE COURT)</t>
  </si>
  <si>
    <t>INTERGOVERNMENTAL REVENUE (PUBLIC WORKS)</t>
  </si>
  <si>
    <t>"B" ROAD PROJECTS</t>
  </si>
  <si>
    <t>34112</t>
  </si>
  <si>
    <t>PUBLIC DEFENDER RECOUPMENT</t>
  </si>
  <si>
    <t>MICROFILM RECORDS FEES</t>
  </si>
  <si>
    <t>3414X</t>
  </si>
  <si>
    <t>COMMUNITY DEVELOPMENT FEES</t>
  </si>
  <si>
    <t>34150</t>
  </si>
  <si>
    <t>34190</t>
  </si>
  <si>
    <t>34191</t>
  </si>
  <si>
    <t>ATTORNEY FEES (PROSECUTION)</t>
  </si>
  <si>
    <t>34192</t>
  </si>
  <si>
    <t>ATTORNEY FEES (CIVIL)</t>
  </si>
  <si>
    <t>SHERIFF WILDLAND FIRE FEES</t>
  </si>
  <si>
    <t>SHERIFF CORRECTIONS FEES</t>
  </si>
  <si>
    <t>343XX</t>
  </si>
  <si>
    <t>HEALTH / MOSQUITO ABATEMENT</t>
  </si>
  <si>
    <t>LAW ENFORCEMENT (274)</t>
  </si>
  <si>
    <t>33160</t>
  </si>
  <si>
    <t>EXTENSION GRANTS</t>
  </si>
  <si>
    <t>SHERIFF CORRECTIONS GRANTS</t>
  </si>
  <si>
    <t>SHERIFF ENFORCEMENT FEES</t>
  </si>
  <si>
    <t>342XX</t>
  </si>
  <si>
    <t>3521X</t>
  </si>
  <si>
    <t>JUSTICE COURT FINES</t>
  </si>
  <si>
    <t>COMMUNITY DEVELOPMENT FINES &amp; FORFEITURES</t>
  </si>
  <si>
    <t>32XXX</t>
  </si>
  <si>
    <t>LICENSES AND PERMITS</t>
  </si>
  <si>
    <t>387XX</t>
  </si>
  <si>
    <t>ISSUANCE OF BONDS</t>
  </si>
  <si>
    <t>INTERGOVERNMENTAL REVENUE (CDBG)</t>
  </si>
  <si>
    <t>INTERGOVERNMENTAL REVENUE (FIRE)</t>
  </si>
  <si>
    <t>INTERGOVERNMENTAL REVENUE (COMMISSION)</t>
  </si>
  <si>
    <t>INTERGOVERNMENTAL REVENUE (SHERIFF ENF)</t>
  </si>
  <si>
    <t>CHARGES FOR SERVICES (SHERIFF)</t>
  </si>
  <si>
    <t>CHARGES FOR SERVICES (PUBLIC WORKS)</t>
  </si>
  <si>
    <t>ATTORNEY FORFEITURES</t>
  </si>
  <si>
    <t>QUARTERLY FIRE APPORTIONMENTS (TO CITIES)</t>
  </si>
  <si>
    <t>422XX</t>
  </si>
  <si>
    <t>SHERIFF / WILDLAND FIRE</t>
  </si>
  <si>
    <t>44700-7100</t>
  </si>
  <si>
    <t>LAND</t>
  </si>
  <si>
    <t>42111</t>
  </si>
  <si>
    <t>PATROL EXPENDITURES</t>
  </si>
  <si>
    <t>42121</t>
  </si>
  <si>
    <t>INVESTIGATION EXPENDITURES</t>
  </si>
  <si>
    <t>42181</t>
  </si>
  <si>
    <t>SEX CRIMES INVESTIGATION EXPENDITURES</t>
  </si>
  <si>
    <t>42531</t>
  </si>
  <si>
    <t>ANIMAL ENFORCEMENT EXPENDITURES</t>
  </si>
  <si>
    <t>42111-9200</t>
  </si>
  <si>
    <t>41510</t>
  </si>
  <si>
    <t>NON-DEPARTMENTAL</t>
  </si>
  <si>
    <t>JUSTICE COURT GRANT EXPENDITURES</t>
  </si>
  <si>
    <t>CONVENTION CENTER OPERATION &amp; MAINTENANCE</t>
  </si>
  <si>
    <t>TRANSFER TO FD 391 (THANKSGIVING PT BOND PMT)</t>
  </si>
  <si>
    <t>34160</t>
  </si>
  <si>
    <t>AUDITOR FEES</t>
  </si>
  <si>
    <t>TRANSFER TO ROAD PROJECTS (FUND 247)</t>
  </si>
  <si>
    <t>49241</t>
  </si>
  <si>
    <t>SHERIFF DONATIONS</t>
  </si>
  <si>
    <t>COMMISSION GOLF TOURNAMENT</t>
  </si>
  <si>
    <t>CHARGES FOR SERVICES (COMMISSION)</t>
  </si>
  <si>
    <t>OTHER GRANT EXPENDITURES</t>
  </si>
  <si>
    <t>ATTORNEY DONATIONS</t>
  </si>
  <si>
    <t>44700-9200</t>
  </si>
  <si>
    <t>TRANSFER TO FD 220 (MUNICIPAL BLDG AUTHORITY)</t>
  </si>
  <si>
    <t>TRANSFER TO FD 274 (CONTRACT LAW ENFORCE)</t>
  </si>
  <si>
    <t>TRANSFER TO FD 400 (CONVENTION CENTER)</t>
  </si>
  <si>
    <t>TRANSFER TO FD 630 (BUILDING MAINTENANCE)</t>
  </si>
  <si>
    <t>44165</t>
  </si>
  <si>
    <t>SERIES 2012 BOND EXPENDITURES (UTA)</t>
  </si>
  <si>
    <t>TRANSFER FROM FD 400 (CAPITAL PROJECTS)</t>
  </si>
  <si>
    <t>3470X</t>
  </si>
  <si>
    <t>TRANSFER FROM UTAH COUNTY GOVT (FD 100)</t>
  </si>
  <si>
    <t>49241-7410</t>
  </si>
  <si>
    <t>TRANSFER TO FD 400 (HISTORIC COURTHOUSE)</t>
  </si>
  <si>
    <t>TRANSFER FROM FD 281 (CONVENTION CENTER)</t>
  </si>
  <si>
    <t>TRANSFER FROM FD 281 (HISTORIC COURTHOUSE)</t>
  </si>
  <si>
    <t>aDDAPT (210)</t>
  </si>
  <si>
    <t>TRANSFER TO FD 210 (aDDAPT)</t>
  </si>
  <si>
    <t>TRANSFER FROM FD 630 (BUILDING MAINTENANCE)</t>
  </si>
  <si>
    <t>MATC LEASE PAYMENT</t>
  </si>
  <si>
    <t>FRANCHISE TAXES</t>
  </si>
  <si>
    <t>33150</t>
  </si>
  <si>
    <t>ATTORNEY GRANTS</t>
  </si>
  <si>
    <t>33280</t>
  </si>
  <si>
    <t>SHERIFF CORRECTIONS ALCOHOL FUNDS</t>
  </si>
  <si>
    <t>35101</t>
  </si>
  <si>
    <t>PARKING TICKETS</t>
  </si>
  <si>
    <t>FISCAL YEAR 2014</t>
  </si>
  <si>
    <t>43350-1XXX</t>
  </si>
  <si>
    <t>43350-7410</t>
  </si>
  <si>
    <t>FIRE GRANT EXPENDITURES</t>
  </si>
  <si>
    <t>38701</t>
  </si>
  <si>
    <t>42250-1XXX</t>
  </si>
  <si>
    <t>42250-7410</t>
  </si>
  <si>
    <t>INMATE BENEFIT (273)</t>
  </si>
  <si>
    <t>42730-1XXX</t>
  </si>
  <si>
    <t>42730-7410</t>
  </si>
  <si>
    <t>FREEDOM FESTIVAL</t>
  </si>
  <si>
    <t>SPANISH FORK FAIRGROUNDS</t>
  </si>
  <si>
    <t>45620-7100</t>
  </si>
  <si>
    <t>47120-8100</t>
  </si>
  <si>
    <t>47120-8200</t>
  </si>
  <si>
    <t>FISCAL AGENT FEES</t>
  </si>
  <si>
    <t>47121-8100</t>
  </si>
  <si>
    <t>47121-8200</t>
  </si>
  <si>
    <t>REVENUE BOND PRINCIPAL PAYMENTS</t>
  </si>
  <si>
    <t>REVENUE BOND INTEREST PAYMENTS</t>
  </si>
  <si>
    <t>GENERAL OBLIGATION BOND PRINCIPAL PAYMENTS</t>
  </si>
  <si>
    <t>GENERAL OBLIGATION BOND INTEREST PAYMENTS</t>
  </si>
  <si>
    <t>TRANSFER FROM FD 650 (RADIO)</t>
  </si>
  <si>
    <t>MOSQUITO ABATEMENT BUILDING</t>
  </si>
  <si>
    <t>EAGLE MOUNTAIN COMMUNICATIONS TOWER</t>
  </si>
  <si>
    <t>EAGLE MOUNTAIN COMMUNICATIONS TOWER LAND</t>
  </si>
  <si>
    <t>CONVENTION CENTER LAND</t>
  </si>
  <si>
    <t>SEWER CONNECTION</t>
  </si>
  <si>
    <t>FOOTHILL NORTH BUILDING</t>
  </si>
  <si>
    <t>49251-1XXX</t>
  </si>
  <si>
    <t>49251-7410</t>
  </si>
  <si>
    <t>UTAH COUNTY ART BOARD</t>
  </si>
  <si>
    <t>UTAH COUNTY PARKS AND TRAILS</t>
  </si>
  <si>
    <t>UTAH VALLEY ROADS SSD</t>
  </si>
  <si>
    <t>47121-3100</t>
  </si>
  <si>
    <t>REVENUE BOND PROFESSIONAL SERVICES</t>
  </si>
  <si>
    <t>43350-9100</t>
  </si>
  <si>
    <t>TRANSFER FROM FD 210 (aDDAPT)</t>
  </si>
  <si>
    <t>FINAL</t>
  </si>
  <si>
    <t>441XX-9200</t>
  </si>
  <si>
    <t>APPROPRIATED UNASSIGNED FUND BALANCE</t>
  </si>
  <si>
    <t>APPROPRIATED ASSIGNED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</si>
</sst>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000"/>
  </numFmts>
  <fonts count="1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2"/>
      <name val="Arial Black"/>
      <family val="2"/>
    </font>
    <font>
      <sz val="12"/>
      <color indexed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0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0"/>
      </left>
      <right style="thick">
        <color indexed="0"/>
      </right>
      <top/>
      <bottom style="thick">
        <color indexed="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/>
    <xf numFmtId="1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/>
    <xf numFmtId="0" fontId="5" fillId="0" borderId="0" xfId="0" applyFont="1"/>
    <xf numFmtId="0" fontId="6" fillId="0" borderId="0" xfId="0" applyFont="1" applyFill="1" applyBorder="1"/>
    <xf numFmtId="164" fontId="7" fillId="0" borderId="1" xfId="1" applyNumberFormat="1" applyFont="1" applyFill="1" applyBorder="1"/>
    <xf numFmtId="164" fontId="7" fillId="0" borderId="2" xfId="1" applyNumberFormat="1" applyFont="1" applyFill="1" applyBorder="1"/>
    <xf numFmtId="164" fontId="6" fillId="0" borderId="3" xfId="1" applyNumberFormat="1" applyFont="1" applyFill="1" applyBorder="1"/>
    <xf numFmtId="164" fontId="7" fillId="0" borderId="0" xfId="1" applyNumberFormat="1" applyFont="1" applyFill="1" applyBorder="1"/>
    <xf numFmtId="0" fontId="6" fillId="0" borderId="0" xfId="0" quotePrefix="1" applyFont="1" applyFill="1" applyBorder="1"/>
    <xf numFmtId="164" fontId="7" fillId="0" borderId="4" xfId="1" applyNumberFormat="1" applyFont="1" applyFill="1" applyBorder="1"/>
    <xf numFmtId="8" fontId="7" fillId="0" borderId="0" xfId="1" applyNumberFormat="1" applyFont="1" applyFill="1" applyBorder="1"/>
    <xf numFmtId="164" fontId="9" fillId="0" borderId="1" xfId="1" applyNumberFormat="1" applyFont="1" applyFill="1" applyBorder="1"/>
    <xf numFmtId="164" fontId="8" fillId="0" borderId="0" xfId="1" applyNumberFormat="1" applyFont="1" applyFill="1" applyBorder="1"/>
    <xf numFmtId="164" fontId="7" fillId="0" borderId="5" xfId="1" applyNumberFormat="1" applyFont="1" applyFill="1" applyBorder="1"/>
    <xf numFmtId="164" fontId="8" fillId="0" borderId="6" xfId="1" applyNumberFormat="1" applyFont="1" applyFill="1" applyBorder="1"/>
    <xf numFmtId="165" fontId="2" fillId="0" borderId="0" xfId="0" applyNumberFormat="1" applyFont="1" applyBorder="1"/>
    <xf numFmtId="164" fontId="7" fillId="0" borderId="7" xfId="1" applyNumberFormat="1" applyFont="1" applyFill="1" applyBorder="1"/>
    <xf numFmtId="164" fontId="4" fillId="0" borderId="8" xfId="1" applyNumberFormat="1" applyFont="1" applyBorder="1"/>
    <xf numFmtId="164" fontId="9" fillId="0" borderId="5" xfId="1" applyNumberFormat="1" applyFont="1" applyFill="1" applyBorder="1"/>
    <xf numFmtId="164" fontId="6" fillId="0" borderId="6" xfId="1" applyNumberFormat="1" applyFont="1" applyFill="1" applyBorder="1"/>
    <xf numFmtId="164" fontId="9" fillId="0" borderId="0" xfId="1" applyNumberFormat="1" applyFont="1" applyFill="1" applyBorder="1"/>
    <xf numFmtId="164" fontId="7" fillId="0" borderId="9" xfId="1" applyNumberFormat="1" applyFont="1" applyFill="1" applyBorder="1"/>
    <xf numFmtId="164" fontId="9" fillId="0" borderId="9" xfId="1" applyNumberFormat="1" applyFont="1" applyFill="1" applyBorder="1"/>
    <xf numFmtId="6" fontId="0" fillId="0" borderId="0" xfId="0" applyNumberFormat="1"/>
    <xf numFmtId="0" fontId="0" fillId="0" borderId="0" xfId="0" applyFill="1"/>
    <xf numFmtId="164" fontId="11" fillId="0" borderId="0" xfId="1" applyNumberFormat="1" applyFont="1" applyFill="1" applyBorder="1"/>
    <xf numFmtId="164" fontId="4" fillId="0" borderId="10" xfId="1" applyNumberFormat="1" applyFont="1" applyFill="1" applyBorder="1"/>
    <xf numFmtId="1" fontId="3" fillId="0" borderId="0" xfId="1" applyNumberFormat="1" applyFont="1" applyFill="1" applyBorder="1" applyAlignment="1" applyProtection="1">
      <alignment horizontal="center"/>
      <protection locked="0"/>
    </xf>
    <xf numFmtId="14" fontId="10" fillId="0" borderId="11" xfId="0" applyNumberFormat="1" applyFont="1" applyFill="1" applyBorder="1" applyAlignment="1" applyProtection="1">
      <alignment horizontal="center"/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164" fontId="10" fillId="0" borderId="0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6" fontId="7" fillId="0" borderId="1" xfId="0" applyNumberFormat="1" applyFont="1" applyFill="1" applyBorder="1" applyAlignment="1" applyProtection="1">
      <alignment horizontal="right"/>
      <protection locked="0"/>
    </xf>
    <xf numFmtId="6" fontId="7" fillId="0" borderId="9" xfId="0" applyNumberFormat="1" applyFont="1" applyFill="1" applyBorder="1" applyAlignment="1" applyProtection="1">
      <alignment horizontal="right"/>
      <protection locked="0"/>
    </xf>
    <xf numFmtId="6" fontId="7" fillId="0" borderId="13" xfId="0" applyNumberFormat="1" applyFont="1" applyFill="1" applyBorder="1" applyAlignment="1" applyProtection="1">
      <alignment horizontal="right"/>
      <protection locked="0"/>
    </xf>
    <xf numFmtId="6" fontId="7" fillId="0" borderId="0" xfId="0" applyNumberFormat="1" applyFont="1" applyFill="1" applyBorder="1" applyAlignment="1" applyProtection="1">
      <alignment horizontal="right"/>
      <protection locked="0"/>
    </xf>
    <xf numFmtId="6" fontId="6" fillId="0" borderId="0" xfId="0" applyNumberFormat="1" applyFont="1" applyFill="1" applyProtection="1">
      <protection locked="0"/>
    </xf>
    <xf numFmtId="6" fontId="7" fillId="0" borderId="1" xfId="0" applyNumberFormat="1" applyFont="1" applyFill="1" applyBorder="1" applyProtection="1">
      <protection locked="0"/>
    </xf>
    <xf numFmtId="6" fontId="7" fillId="0" borderId="6" xfId="0" applyNumberFormat="1" applyFont="1" applyFill="1" applyBorder="1" applyProtection="1">
      <protection locked="0"/>
    </xf>
    <xf numFmtId="6" fontId="7" fillId="0" borderId="0" xfId="0" applyNumberFormat="1" applyFont="1" applyFill="1" applyBorder="1" applyProtection="1">
      <protection locked="0"/>
    </xf>
    <xf numFmtId="6" fontId="9" fillId="0" borderId="5" xfId="0" applyNumberFormat="1" applyFont="1" applyFill="1" applyBorder="1" applyProtection="1">
      <protection locked="0"/>
    </xf>
    <xf numFmtId="6" fontId="9" fillId="0" borderId="6" xfId="0" applyNumberFormat="1" applyFont="1" applyFill="1" applyBorder="1" applyProtection="1">
      <protection locked="0"/>
    </xf>
    <xf numFmtId="6" fontId="9" fillId="0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 applyFill="1" applyProtection="1">
      <protection locked="0"/>
    </xf>
    <xf numFmtId="14" fontId="10" fillId="0" borderId="11" xfId="0" applyNumberFormat="1" applyFont="1" applyFill="1" applyBorder="1" applyAlignment="1" applyProtection="1">
      <alignment horizontal="center"/>
    </xf>
    <xf numFmtId="164" fontId="10" fillId="0" borderId="12" xfId="1" applyNumberFormat="1" applyFont="1" applyFill="1" applyBorder="1" applyAlignment="1" applyProtection="1">
      <alignment horizontal="center"/>
    </xf>
    <xf numFmtId="6" fontId="7" fillId="0" borderId="6" xfId="0" applyNumberFormat="1" applyFont="1" applyFill="1" applyBorder="1" applyProtection="1"/>
    <xf numFmtId="6" fontId="9" fillId="0" borderId="6" xfId="0" applyNumberFormat="1" applyFont="1" applyFill="1" applyBorder="1" applyProtection="1"/>
    <xf numFmtId="0" fontId="5" fillId="0" borderId="1" xfId="0" applyFont="1" applyBorder="1"/>
    <xf numFmtId="164" fontId="6" fillId="0" borderId="0" xfId="1" applyNumberFormat="1" applyFont="1" applyFill="1" applyBorder="1"/>
    <xf numFmtId="6" fontId="7" fillId="0" borderId="5" xfId="0" applyNumberFormat="1" applyFont="1" applyFill="1" applyBorder="1" applyAlignment="1" applyProtection="1">
      <alignment horizontal="right"/>
      <protection locked="0"/>
    </xf>
    <xf numFmtId="6" fontId="7" fillId="0" borderId="5" xfId="0" applyNumberFormat="1" applyFont="1" applyFill="1" applyBorder="1" applyProtection="1">
      <protection locked="0"/>
    </xf>
    <xf numFmtId="6" fontId="0" fillId="0" borderId="0" xfId="0" applyNumberFormat="1" applyFill="1" applyProtection="1">
      <protection locked="0"/>
    </xf>
    <xf numFmtId="6" fontId="0" fillId="0" borderId="0" xfId="0" applyNumberFormat="1" applyProtection="1">
      <protection locked="0"/>
    </xf>
    <xf numFmtId="0" fontId="12" fillId="0" borderId="0" xfId="0" applyFont="1" applyFill="1" applyProtection="1">
      <protection locked="0"/>
    </xf>
    <xf numFmtId="164" fontId="5" fillId="0" borderId="1" xfId="1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4"/>
  <sheetViews>
    <sheetView tabSelected="1"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3.85546875" style="5" bestFit="1" customWidth="1"/>
    <col min="2" max="2" width="60.28515625" style="5" customWidth="1"/>
    <col min="3" max="3" width="17" style="34" bestFit="1" customWidth="1"/>
    <col min="4" max="5" width="15.42578125" style="34" bestFit="1" customWidth="1"/>
    <col min="7" max="8" width="10.42578125" bestFit="1" customWidth="1"/>
  </cols>
  <sheetData>
    <row r="1" spans="1:5" ht="19.5" x14ac:dyDescent="0.4">
      <c r="A1" s="18"/>
      <c r="B1" s="2" t="s">
        <v>0</v>
      </c>
      <c r="C1" s="30">
        <v>2012</v>
      </c>
      <c r="D1" s="30">
        <v>2013</v>
      </c>
      <c r="E1" s="30">
        <v>2014</v>
      </c>
    </row>
    <row r="2" spans="1:5" ht="20.25" thickBot="1" x14ac:dyDescent="0.45">
      <c r="B2" s="3" t="s">
        <v>445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328</v>
      </c>
      <c r="E3" s="32" t="s">
        <v>483</v>
      </c>
    </row>
    <row r="4" spans="1:5" ht="21" thickTop="1" thickBot="1" x14ac:dyDescent="0.45">
      <c r="A4" s="1"/>
      <c r="B4" s="29" t="s">
        <v>20</v>
      </c>
      <c r="C4" s="33"/>
      <c r="D4" s="33"/>
      <c r="E4" s="33"/>
    </row>
    <row r="5" spans="1:5" ht="16.5" thickTop="1" x14ac:dyDescent="0.25">
      <c r="A5" s="60"/>
      <c r="B5" s="4" t="s">
        <v>2</v>
      </c>
    </row>
    <row r="6" spans="1:5" ht="15.75" x14ac:dyDescent="0.25">
      <c r="A6" s="60" t="s">
        <v>277</v>
      </c>
      <c r="B6" s="7" t="s">
        <v>188</v>
      </c>
      <c r="C6" s="35">
        <f>30468940.25+9.9</f>
        <v>30468950.149999999</v>
      </c>
      <c r="D6" s="35">
        <v>29962610</v>
      </c>
      <c r="E6" s="35">
        <v>30600000</v>
      </c>
    </row>
    <row r="7" spans="1:5" ht="15.75" x14ac:dyDescent="0.25">
      <c r="A7" s="61" t="s">
        <v>265</v>
      </c>
      <c r="B7" s="7" t="s">
        <v>167</v>
      </c>
      <c r="C7" s="35">
        <v>1606843.75</v>
      </c>
      <c r="D7" s="35">
        <v>1825000</v>
      </c>
      <c r="E7" s="35">
        <v>1840000</v>
      </c>
    </row>
    <row r="8" spans="1:5" ht="15.75" x14ac:dyDescent="0.25">
      <c r="A8" s="61" t="s">
        <v>266</v>
      </c>
      <c r="B8" s="7" t="s">
        <v>168</v>
      </c>
      <c r="C8" s="35">
        <v>19282407.789999999</v>
      </c>
      <c r="D8" s="35">
        <v>19300000</v>
      </c>
      <c r="E8" s="35">
        <v>20100000</v>
      </c>
    </row>
    <row r="9" spans="1:5" ht="15.75" x14ac:dyDescent="0.25">
      <c r="A9" s="61" t="s">
        <v>283</v>
      </c>
      <c r="B9" s="7" t="s">
        <v>438</v>
      </c>
      <c r="C9" s="35">
        <v>2267.5100000000002</v>
      </c>
      <c r="D9" s="35">
        <v>4000</v>
      </c>
      <c r="E9" s="35">
        <v>4000</v>
      </c>
    </row>
    <row r="10" spans="1:5" ht="15.75" x14ac:dyDescent="0.25">
      <c r="A10" s="61" t="s">
        <v>113</v>
      </c>
      <c r="B10" s="7" t="s">
        <v>114</v>
      </c>
      <c r="C10" s="35">
        <v>32736.720000000001</v>
      </c>
      <c r="D10" s="35">
        <v>32000</v>
      </c>
      <c r="E10" s="35">
        <v>33000</v>
      </c>
    </row>
    <row r="11" spans="1:5" ht="15.75" x14ac:dyDescent="0.25">
      <c r="A11" s="61" t="s">
        <v>350</v>
      </c>
      <c r="B11" s="7" t="s">
        <v>351</v>
      </c>
      <c r="C11" s="35">
        <v>133182.67000000001</v>
      </c>
      <c r="D11" s="35">
        <v>146792</v>
      </c>
      <c r="E11" s="35">
        <v>125000</v>
      </c>
    </row>
    <row r="12" spans="1:5" ht="15.75" x14ac:dyDescent="0.25">
      <c r="A12" s="61" t="s">
        <v>267</v>
      </c>
      <c r="B12" s="7" t="s">
        <v>183</v>
      </c>
      <c r="C12" s="35">
        <v>101580</v>
      </c>
      <c r="D12" s="35">
        <v>105000</v>
      </c>
      <c r="E12" s="35">
        <v>105000</v>
      </c>
    </row>
    <row r="13" spans="1:5" ht="15.75" x14ac:dyDescent="0.25">
      <c r="A13" s="61" t="s">
        <v>439</v>
      </c>
      <c r="B13" s="7" t="s">
        <v>440</v>
      </c>
      <c r="C13" s="35">
        <v>125</v>
      </c>
      <c r="D13" s="35">
        <v>0</v>
      </c>
      <c r="E13" s="35">
        <v>0</v>
      </c>
    </row>
    <row r="14" spans="1:5" ht="15.75" x14ac:dyDescent="0.25">
      <c r="A14" s="61" t="s">
        <v>373</v>
      </c>
      <c r="B14" s="7" t="s">
        <v>374</v>
      </c>
      <c r="C14" s="35">
        <v>3744</v>
      </c>
      <c r="D14" s="35">
        <v>2544</v>
      </c>
      <c r="E14" s="35">
        <v>3816</v>
      </c>
    </row>
    <row r="15" spans="1:5" ht="15.75" x14ac:dyDescent="0.25">
      <c r="A15" s="61" t="s">
        <v>268</v>
      </c>
      <c r="B15" s="7" t="s">
        <v>375</v>
      </c>
      <c r="C15" s="35">
        <v>93388</v>
      </c>
      <c r="D15" s="35">
        <v>90000</v>
      </c>
      <c r="E15" s="35">
        <v>0</v>
      </c>
    </row>
    <row r="16" spans="1:5" ht="15.75" x14ac:dyDescent="0.25">
      <c r="A16" s="61" t="s">
        <v>441</v>
      </c>
      <c r="B16" s="7" t="s">
        <v>442</v>
      </c>
      <c r="C16" s="35">
        <v>129977.75</v>
      </c>
      <c r="D16" s="35">
        <v>130000</v>
      </c>
      <c r="E16" s="35">
        <v>240143</v>
      </c>
    </row>
    <row r="17" spans="1:5" ht="15.75" x14ac:dyDescent="0.25">
      <c r="A17" s="61" t="s">
        <v>269</v>
      </c>
      <c r="B17" s="7" t="s">
        <v>9</v>
      </c>
      <c r="C17" s="35">
        <v>549758</v>
      </c>
      <c r="D17" s="35">
        <v>498525</v>
      </c>
      <c r="E17" s="35">
        <v>495000</v>
      </c>
    </row>
    <row r="18" spans="1:5" ht="15.75" x14ac:dyDescent="0.25">
      <c r="A18" s="61" t="s">
        <v>270</v>
      </c>
      <c r="B18" s="7" t="s">
        <v>335</v>
      </c>
      <c r="C18" s="35">
        <v>84642.47</v>
      </c>
      <c r="D18" s="35">
        <v>90000</v>
      </c>
      <c r="E18" s="35">
        <v>85000</v>
      </c>
    </row>
    <row r="19" spans="1:5" ht="15.75" x14ac:dyDescent="0.25">
      <c r="A19" s="61" t="s">
        <v>333</v>
      </c>
      <c r="B19" s="7" t="s">
        <v>365</v>
      </c>
      <c r="C19" s="35">
        <v>133770.51999999999</v>
      </c>
      <c r="D19" s="35">
        <v>180000</v>
      </c>
      <c r="E19" s="35">
        <v>140000</v>
      </c>
    </row>
    <row r="20" spans="1:5" ht="15.75" x14ac:dyDescent="0.25">
      <c r="A20" s="61" t="s">
        <v>357</v>
      </c>
      <c r="B20" s="7" t="s">
        <v>358</v>
      </c>
      <c r="C20" s="35">
        <v>13283.26</v>
      </c>
      <c r="D20" s="35">
        <v>15000</v>
      </c>
      <c r="E20" s="35">
        <v>14000</v>
      </c>
    </row>
    <row r="21" spans="1:5" ht="15.75" x14ac:dyDescent="0.25">
      <c r="A21" s="61" t="s">
        <v>352</v>
      </c>
      <c r="B21" s="7" t="s">
        <v>3</v>
      </c>
      <c r="C21" s="35">
        <v>276457.69</v>
      </c>
      <c r="D21" s="35">
        <v>103228</v>
      </c>
      <c r="E21" s="35">
        <v>111560</v>
      </c>
    </row>
    <row r="22" spans="1:5" ht="15.75" x14ac:dyDescent="0.25">
      <c r="A22" s="60" t="s">
        <v>10</v>
      </c>
      <c r="B22" s="7" t="s">
        <v>359</v>
      </c>
      <c r="C22" s="35">
        <v>21420</v>
      </c>
      <c r="D22" s="35">
        <v>20500</v>
      </c>
      <c r="E22" s="35">
        <v>15500</v>
      </c>
    </row>
    <row r="23" spans="1:5" ht="15.75" x14ac:dyDescent="0.25">
      <c r="A23" s="60" t="s">
        <v>360</v>
      </c>
      <c r="B23" s="7" t="s">
        <v>361</v>
      </c>
      <c r="C23" s="35">
        <v>48506.7</v>
      </c>
      <c r="D23" s="35">
        <v>36920</v>
      </c>
      <c r="E23" s="35">
        <v>45000</v>
      </c>
    </row>
    <row r="24" spans="1:5" ht="15.75" x14ac:dyDescent="0.25">
      <c r="A24" s="61" t="s">
        <v>362</v>
      </c>
      <c r="B24" s="7" t="s">
        <v>327</v>
      </c>
      <c r="C24" s="35">
        <v>794983.26</v>
      </c>
      <c r="D24" s="35">
        <v>92645</v>
      </c>
      <c r="E24" s="35">
        <v>26242</v>
      </c>
    </row>
    <row r="25" spans="1:5" ht="15.75" x14ac:dyDescent="0.25">
      <c r="A25" s="60" t="s">
        <v>11</v>
      </c>
      <c r="B25" s="7" t="s">
        <v>4</v>
      </c>
      <c r="C25" s="35">
        <v>161591.24</v>
      </c>
      <c r="D25" s="35">
        <v>194083</v>
      </c>
      <c r="E25" s="35">
        <v>205049</v>
      </c>
    </row>
    <row r="26" spans="1:5" ht="15.75" x14ac:dyDescent="0.25">
      <c r="A26" s="60" t="s">
        <v>12</v>
      </c>
      <c r="B26" s="7" t="s">
        <v>13</v>
      </c>
      <c r="C26" s="35">
        <v>17013.34</v>
      </c>
      <c r="D26" s="35">
        <v>19632</v>
      </c>
      <c r="E26" s="35">
        <v>17971</v>
      </c>
    </row>
    <row r="27" spans="1:5" ht="15.75" x14ac:dyDescent="0.25">
      <c r="A27" s="60" t="s">
        <v>15</v>
      </c>
      <c r="B27" s="7" t="s">
        <v>14</v>
      </c>
      <c r="C27" s="35">
        <v>61500</v>
      </c>
      <c r="D27" s="35">
        <v>70000</v>
      </c>
      <c r="E27" s="35">
        <v>80000</v>
      </c>
    </row>
    <row r="28" spans="1:5" ht="15.75" x14ac:dyDescent="0.25">
      <c r="A28" s="60" t="s">
        <v>16</v>
      </c>
      <c r="B28" s="7" t="s">
        <v>17</v>
      </c>
      <c r="C28" s="35">
        <v>14337.12</v>
      </c>
      <c r="D28" s="35">
        <v>100000</v>
      </c>
      <c r="E28" s="35">
        <v>8650</v>
      </c>
    </row>
    <row r="29" spans="1:5" ht="15.75" x14ac:dyDescent="0.25">
      <c r="A29" s="61" t="s">
        <v>363</v>
      </c>
      <c r="B29" s="7" t="s">
        <v>198</v>
      </c>
      <c r="C29" s="35">
        <v>95071.87</v>
      </c>
      <c r="D29" s="35">
        <v>109924</v>
      </c>
      <c r="E29" s="35">
        <v>110091</v>
      </c>
    </row>
    <row r="30" spans="1:5" ht="15.75" x14ac:dyDescent="0.25">
      <c r="A30" s="61" t="s">
        <v>364</v>
      </c>
      <c r="B30" s="7" t="s">
        <v>334</v>
      </c>
      <c r="C30" s="35">
        <v>114093.48</v>
      </c>
      <c r="D30" s="35">
        <v>196065</v>
      </c>
      <c r="E30" s="35">
        <v>198197</v>
      </c>
    </row>
    <row r="31" spans="1:5" ht="15.75" x14ac:dyDescent="0.25">
      <c r="A31" s="61" t="s">
        <v>366</v>
      </c>
      <c r="B31" s="7" t="s">
        <v>367</v>
      </c>
      <c r="C31" s="35">
        <v>612625.49</v>
      </c>
      <c r="D31" s="35">
        <v>592506</v>
      </c>
      <c r="E31" s="35">
        <v>670466</v>
      </c>
    </row>
    <row r="32" spans="1:5" ht="15.75" x14ac:dyDescent="0.25">
      <c r="A32" s="61" t="s">
        <v>377</v>
      </c>
      <c r="B32" s="7" t="s">
        <v>376</v>
      </c>
      <c r="C32" s="35">
        <v>1639188.4</v>
      </c>
      <c r="D32" s="35">
        <v>1234884</v>
      </c>
      <c r="E32" s="35">
        <v>1809967</v>
      </c>
    </row>
    <row r="33" spans="1:5" ht="15.75" x14ac:dyDescent="0.25">
      <c r="A33" s="60" t="s">
        <v>377</v>
      </c>
      <c r="B33" s="7" t="s">
        <v>368</v>
      </c>
      <c r="C33" s="35">
        <v>1599946.12</v>
      </c>
      <c r="D33" s="35">
        <v>1467614</v>
      </c>
      <c r="E33" s="35">
        <v>1306724</v>
      </c>
    </row>
    <row r="34" spans="1:5" ht="15.75" x14ac:dyDescent="0.25">
      <c r="A34" s="60" t="s">
        <v>370</v>
      </c>
      <c r="B34" s="7" t="s">
        <v>369</v>
      </c>
      <c r="C34" s="35">
        <v>7540045.7699999996</v>
      </c>
      <c r="D34" s="35">
        <v>8018037</v>
      </c>
      <c r="E34" s="35">
        <v>7610258</v>
      </c>
    </row>
    <row r="35" spans="1:5" ht="15.75" x14ac:dyDescent="0.25">
      <c r="A35" s="61" t="s">
        <v>272</v>
      </c>
      <c r="B35" s="7" t="s">
        <v>250</v>
      </c>
      <c r="C35" s="35">
        <v>6595</v>
      </c>
      <c r="D35" s="35">
        <v>13749</v>
      </c>
      <c r="E35" s="35">
        <v>7300</v>
      </c>
    </row>
    <row r="36" spans="1:5" ht="15.75" x14ac:dyDescent="0.25">
      <c r="A36" s="61" t="s">
        <v>273</v>
      </c>
      <c r="B36" s="7" t="s">
        <v>336</v>
      </c>
      <c r="C36" s="35">
        <v>4585</v>
      </c>
      <c r="D36" s="35">
        <v>1200</v>
      </c>
      <c r="E36" s="35">
        <v>1200</v>
      </c>
    </row>
    <row r="37" spans="1:5" ht="15.75" x14ac:dyDescent="0.25">
      <c r="A37" s="61" t="s">
        <v>443</v>
      </c>
      <c r="B37" s="7" t="s">
        <v>444</v>
      </c>
      <c r="C37" s="35">
        <v>0</v>
      </c>
      <c r="D37" s="35">
        <v>110</v>
      </c>
      <c r="E37" s="35">
        <v>0</v>
      </c>
    </row>
    <row r="38" spans="1:5" ht="15.75" x14ac:dyDescent="0.25">
      <c r="A38" s="61" t="s">
        <v>274</v>
      </c>
      <c r="B38" s="7" t="s">
        <v>379</v>
      </c>
      <c r="C38" s="35">
        <v>2223075.16</v>
      </c>
      <c r="D38" s="35">
        <v>2745000</v>
      </c>
      <c r="E38" s="35">
        <v>2200000</v>
      </c>
    </row>
    <row r="39" spans="1:5" ht="15.75" x14ac:dyDescent="0.25">
      <c r="A39" s="61" t="s">
        <v>275</v>
      </c>
      <c r="B39" s="7" t="s">
        <v>108</v>
      </c>
      <c r="C39" s="35">
        <v>753924.93</v>
      </c>
      <c r="D39" s="35">
        <v>670000</v>
      </c>
      <c r="E39" s="35">
        <v>700000</v>
      </c>
    </row>
    <row r="40" spans="1:5" ht="15.75" x14ac:dyDescent="0.25">
      <c r="A40" s="60" t="s">
        <v>378</v>
      </c>
      <c r="B40" s="7" t="s">
        <v>380</v>
      </c>
      <c r="C40" s="35">
        <v>25528</v>
      </c>
      <c r="D40" s="35">
        <v>23500</v>
      </c>
      <c r="E40" s="35">
        <v>25000</v>
      </c>
    </row>
    <row r="41" spans="1:5" ht="15.75" x14ac:dyDescent="0.25">
      <c r="A41" s="60" t="s">
        <v>119</v>
      </c>
      <c r="B41" s="7" t="s">
        <v>120</v>
      </c>
      <c r="C41" s="35">
        <v>405898.68</v>
      </c>
      <c r="D41" s="35">
        <v>250610</v>
      </c>
      <c r="E41" s="35">
        <v>220000</v>
      </c>
    </row>
    <row r="42" spans="1:5" ht="15.75" x14ac:dyDescent="0.25">
      <c r="A42" s="61" t="s">
        <v>106</v>
      </c>
      <c r="B42" s="7" t="s">
        <v>291</v>
      </c>
      <c r="C42" s="35">
        <v>2709000</v>
      </c>
      <c r="D42" s="35">
        <v>2590117</v>
      </c>
      <c r="E42" s="35">
        <v>2596500</v>
      </c>
    </row>
    <row r="43" spans="1:5" ht="15.75" x14ac:dyDescent="0.25">
      <c r="A43" s="61" t="s">
        <v>106</v>
      </c>
      <c r="B43" s="7" t="s">
        <v>292</v>
      </c>
      <c r="C43" s="35">
        <v>624814.78</v>
      </c>
      <c r="D43" s="35">
        <v>547212</v>
      </c>
      <c r="E43" s="35">
        <v>618089</v>
      </c>
    </row>
    <row r="44" spans="1:5" ht="15.75" x14ac:dyDescent="0.25">
      <c r="A44" s="61" t="s">
        <v>106</v>
      </c>
      <c r="B44" s="7" t="s">
        <v>149</v>
      </c>
      <c r="C44" s="35">
        <v>203577.23</v>
      </c>
      <c r="D44" s="35">
        <v>0</v>
      </c>
      <c r="E44" s="35">
        <v>0</v>
      </c>
    </row>
    <row r="45" spans="1:5" ht="15.75" x14ac:dyDescent="0.25">
      <c r="A45" s="61" t="s">
        <v>255</v>
      </c>
      <c r="B45" s="7" t="s">
        <v>286</v>
      </c>
      <c r="C45" s="35">
        <v>1175.54</v>
      </c>
      <c r="D45" s="35">
        <v>2500</v>
      </c>
      <c r="E45" s="35">
        <v>2500</v>
      </c>
    </row>
    <row r="46" spans="1:5" ht="15.75" x14ac:dyDescent="0.25">
      <c r="A46" s="61" t="s">
        <v>228</v>
      </c>
      <c r="B46" s="59" t="s">
        <v>486</v>
      </c>
      <c r="C46" s="54">
        <v>0</v>
      </c>
      <c r="D46" s="54">
        <v>0</v>
      </c>
      <c r="E46" s="54">
        <v>233094</v>
      </c>
    </row>
    <row r="47" spans="1:5" ht="16.5" thickBot="1" x14ac:dyDescent="0.3">
      <c r="A47" s="61" t="s">
        <v>228</v>
      </c>
      <c r="B47" s="7" t="s">
        <v>485</v>
      </c>
      <c r="C47" s="36">
        <v>0</v>
      </c>
      <c r="D47" s="36">
        <v>0</v>
      </c>
      <c r="E47" s="36">
        <v>499188</v>
      </c>
    </row>
    <row r="48" spans="1:5" ht="17.25" thickTop="1" thickBot="1" x14ac:dyDescent="0.3">
      <c r="A48" s="60"/>
      <c r="B48" s="9" t="s">
        <v>6</v>
      </c>
      <c r="C48" s="37">
        <f>SUM(C6:C47)</f>
        <v>72591612.390000015</v>
      </c>
      <c r="D48" s="37">
        <f>SUM(D6:D47)</f>
        <v>71481507</v>
      </c>
      <c r="E48" s="37">
        <v>73103505</v>
      </c>
    </row>
    <row r="49" spans="1:8" ht="16.5" thickTop="1" x14ac:dyDescent="0.25">
      <c r="A49" s="60"/>
      <c r="B49" s="28"/>
      <c r="C49" s="38"/>
      <c r="D49" s="38"/>
      <c r="E49" s="38"/>
    </row>
    <row r="50" spans="1:8" ht="15.75" x14ac:dyDescent="0.25">
      <c r="A50" s="60"/>
      <c r="B50" s="4" t="s">
        <v>7</v>
      </c>
    </row>
    <row r="51" spans="1:8" ht="15.75" x14ac:dyDescent="0.25">
      <c r="A51" s="61" t="s">
        <v>22</v>
      </c>
      <c r="B51" s="7" t="s">
        <v>21</v>
      </c>
      <c r="C51" s="35">
        <v>885081.69</v>
      </c>
      <c r="D51" s="35">
        <v>1021263</v>
      </c>
      <c r="E51" s="35">
        <v>995415</v>
      </c>
    </row>
    <row r="52" spans="1:8" ht="15.75" x14ac:dyDescent="0.25">
      <c r="A52" s="61" t="s">
        <v>24</v>
      </c>
      <c r="B52" s="8" t="s">
        <v>23</v>
      </c>
      <c r="C52" s="35">
        <v>1004635.67</v>
      </c>
      <c r="D52" s="35">
        <v>1187738</v>
      </c>
      <c r="E52" s="35">
        <v>1131620</v>
      </c>
    </row>
    <row r="53" spans="1:8" ht="15.75" x14ac:dyDescent="0.25">
      <c r="A53" s="61" t="s">
        <v>26</v>
      </c>
      <c r="B53" s="8" t="s">
        <v>25</v>
      </c>
      <c r="C53" s="35">
        <v>966413.59</v>
      </c>
      <c r="D53" s="35">
        <v>1470807</v>
      </c>
      <c r="E53" s="35">
        <v>983366</v>
      </c>
    </row>
    <row r="54" spans="1:8" ht="15.75" x14ac:dyDescent="0.25">
      <c r="A54" s="61" t="s">
        <v>337</v>
      </c>
      <c r="B54" s="8" t="s">
        <v>325</v>
      </c>
      <c r="C54" s="35">
        <v>654380.29</v>
      </c>
      <c r="D54" s="35">
        <v>699233</v>
      </c>
      <c r="E54" s="35">
        <v>702287</v>
      </c>
    </row>
    <row r="55" spans="1:8" ht="15.75" x14ac:dyDescent="0.25">
      <c r="A55" s="61" t="s">
        <v>27</v>
      </c>
      <c r="B55" s="8" t="s">
        <v>110</v>
      </c>
      <c r="C55" s="35">
        <v>387185.07</v>
      </c>
      <c r="D55" s="35">
        <v>431929</v>
      </c>
      <c r="E55" s="35">
        <v>364238</v>
      </c>
    </row>
    <row r="56" spans="1:8" ht="15.75" x14ac:dyDescent="0.25">
      <c r="A56" s="61" t="s">
        <v>28</v>
      </c>
      <c r="B56" s="8" t="s">
        <v>201</v>
      </c>
      <c r="C56" s="35">
        <v>632846.97</v>
      </c>
      <c r="D56" s="35">
        <v>784347</v>
      </c>
      <c r="E56" s="35">
        <v>730667</v>
      </c>
    </row>
    <row r="57" spans="1:8" ht="15.75" x14ac:dyDescent="0.25">
      <c r="A57" s="61" t="s">
        <v>199</v>
      </c>
      <c r="B57" s="8" t="s">
        <v>202</v>
      </c>
      <c r="C57" s="35">
        <v>210619.48</v>
      </c>
      <c r="D57" s="35">
        <v>240428</v>
      </c>
      <c r="E57" s="35">
        <v>257683</v>
      </c>
    </row>
    <row r="58" spans="1:8" ht="15.75" x14ac:dyDescent="0.25">
      <c r="A58" s="61" t="s">
        <v>251</v>
      </c>
      <c r="B58" s="8" t="s">
        <v>34</v>
      </c>
      <c r="C58" s="35">
        <v>5956065.7800000003</v>
      </c>
      <c r="D58" s="35">
        <v>6424913</v>
      </c>
      <c r="E58" s="35">
        <v>6583539</v>
      </c>
    </row>
    <row r="59" spans="1:8" ht="15.75" x14ac:dyDescent="0.25">
      <c r="A59" s="61" t="s">
        <v>37</v>
      </c>
      <c r="B59" s="8" t="s">
        <v>38</v>
      </c>
      <c r="C59" s="35">
        <v>2146897.13</v>
      </c>
      <c r="D59" s="35">
        <v>2316670</v>
      </c>
      <c r="E59" s="35">
        <v>2452605</v>
      </c>
    </row>
    <row r="60" spans="1:8" ht="15.75" x14ac:dyDescent="0.25">
      <c r="A60" s="61" t="s">
        <v>39</v>
      </c>
      <c r="B60" s="8" t="s">
        <v>40</v>
      </c>
      <c r="C60" s="35">
        <v>4742401</v>
      </c>
      <c r="D60" s="35">
        <v>5049996</v>
      </c>
      <c r="E60" s="35">
        <v>5282248</v>
      </c>
    </row>
    <row r="61" spans="1:8" ht="15.75" x14ac:dyDescent="0.25">
      <c r="A61" s="61" t="s">
        <v>41</v>
      </c>
      <c r="B61" s="8" t="s">
        <v>42</v>
      </c>
      <c r="C61" s="35">
        <v>1425185.57</v>
      </c>
      <c r="D61" s="35">
        <v>692800</v>
      </c>
      <c r="E61" s="35">
        <v>780790</v>
      </c>
    </row>
    <row r="62" spans="1:8" ht="15.75" x14ac:dyDescent="0.25">
      <c r="A62" s="60" t="s">
        <v>338</v>
      </c>
      <c r="B62" s="8" t="s">
        <v>339</v>
      </c>
      <c r="C62" s="35">
        <v>864768.87</v>
      </c>
      <c r="D62" s="35">
        <v>738126</v>
      </c>
      <c r="E62" s="35">
        <v>825608</v>
      </c>
    </row>
    <row r="63" spans="1:8" ht="15.75" x14ac:dyDescent="0.25">
      <c r="A63" s="61" t="s">
        <v>248</v>
      </c>
      <c r="B63" s="8" t="s">
        <v>288</v>
      </c>
      <c r="C63" s="35">
        <f>14115429.04+307430.4</f>
        <v>14422859.439999999</v>
      </c>
      <c r="D63" s="35">
        <f>14903740+338516</f>
        <v>15242256</v>
      </c>
      <c r="E63" s="35">
        <v>15328515</v>
      </c>
      <c r="H63" s="26"/>
    </row>
    <row r="64" spans="1:8" ht="15.75" x14ac:dyDescent="0.25">
      <c r="A64" s="60" t="s">
        <v>393</v>
      </c>
      <c r="B64" s="8" t="s">
        <v>394</v>
      </c>
      <c r="C64" s="35">
        <v>2348995.64</v>
      </c>
      <c r="D64" s="35">
        <v>2392011</v>
      </c>
      <c r="E64" s="35">
        <v>2152523</v>
      </c>
    </row>
    <row r="65" spans="1:5" ht="15.75" x14ac:dyDescent="0.25">
      <c r="A65" s="61" t="s">
        <v>249</v>
      </c>
      <c r="B65" s="8" t="s">
        <v>289</v>
      </c>
      <c r="C65" s="35">
        <v>23688241.149999999</v>
      </c>
      <c r="D65" s="35">
        <v>24229332</v>
      </c>
      <c r="E65" s="35">
        <v>25478005</v>
      </c>
    </row>
    <row r="66" spans="1:5" ht="15.75" x14ac:dyDescent="0.25">
      <c r="A66" s="61" t="s">
        <v>60</v>
      </c>
      <c r="B66" s="8" t="s">
        <v>371</v>
      </c>
      <c r="C66" s="35">
        <v>714667.51</v>
      </c>
      <c r="D66" s="35">
        <v>748455</v>
      </c>
      <c r="E66" s="35">
        <v>821509</v>
      </c>
    </row>
    <row r="67" spans="1:5" ht="15.75" x14ac:dyDescent="0.25">
      <c r="A67" s="61" t="s">
        <v>43</v>
      </c>
      <c r="B67" s="7" t="s">
        <v>44</v>
      </c>
      <c r="C67" s="35">
        <v>8130</v>
      </c>
      <c r="D67" s="35">
        <v>20000</v>
      </c>
      <c r="E67" s="35">
        <v>15000</v>
      </c>
    </row>
    <row r="68" spans="1:5" ht="15.75" x14ac:dyDescent="0.25">
      <c r="A68" s="61" t="s">
        <v>45</v>
      </c>
      <c r="B68" s="19" t="s">
        <v>287</v>
      </c>
      <c r="C68" s="35">
        <v>340190.98</v>
      </c>
      <c r="D68" s="35">
        <v>272333</v>
      </c>
      <c r="E68" s="35">
        <v>346287</v>
      </c>
    </row>
    <row r="69" spans="1:5" ht="15.75" x14ac:dyDescent="0.25">
      <c r="A69" s="61" t="s">
        <v>243</v>
      </c>
      <c r="B69" s="8" t="s">
        <v>290</v>
      </c>
      <c r="C69" s="35">
        <v>145263.69</v>
      </c>
      <c r="D69" s="35">
        <v>305023</v>
      </c>
      <c r="E69" s="35">
        <v>335375</v>
      </c>
    </row>
    <row r="70" spans="1:5" ht="15.75" x14ac:dyDescent="0.25">
      <c r="A70" s="61" t="s">
        <v>244</v>
      </c>
      <c r="B70" s="8" t="s">
        <v>323</v>
      </c>
      <c r="C70" s="35">
        <v>516334.84</v>
      </c>
      <c r="D70" s="35">
        <v>571704</v>
      </c>
      <c r="E70" s="35">
        <v>604765</v>
      </c>
    </row>
    <row r="71" spans="1:5" ht="15.75" x14ac:dyDescent="0.25">
      <c r="A71" s="61" t="s">
        <v>203</v>
      </c>
      <c r="B71" s="8" t="s">
        <v>204</v>
      </c>
      <c r="C71" s="35">
        <v>76998.5</v>
      </c>
      <c r="D71" s="35">
        <v>155000</v>
      </c>
      <c r="E71" s="35">
        <v>151000</v>
      </c>
    </row>
    <row r="72" spans="1:5" ht="15.75" x14ac:dyDescent="0.25">
      <c r="A72" s="61" t="s">
        <v>47</v>
      </c>
      <c r="B72" s="8" t="s">
        <v>48</v>
      </c>
      <c r="C72" s="35">
        <v>278693.71000000002</v>
      </c>
      <c r="D72" s="35">
        <v>303241</v>
      </c>
      <c r="E72" s="35">
        <v>325826</v>
      </c>
    </row>
    <row r="73" spans="1:5" ht="15.75" x14ac:dyDescent="0.25">
      <c r="A73" s="61" t="s">
        <v>49</v>
      </c>
      <c r="B73" s="8" t="s">
        <v>50</v>
      </c>
      <c r="C73" s="35">
        <v>32442.22</v>
      </c>
      <c r="D73" s="35">
        <v>71188</v>
      </c>
      <c r="E73" s="35">
        <v>55444</v>
      </c>
    </row>
    <row r="74" spans="1:5" ht="15.75" x14ac:dyDescent="0.25">
      <c r="A74" s="61" t="s">
        <v>195</v>
      </c>
      <c r="B74" s="12" t="s">
        <v>435</v>
      </c>
      <c r="C74" s="35">
        <f>221298+132531</f>
        <v>353829</v>
      </c>
      <c r="D74" s="35">
        <v>410871</v>
      </c>
      <c r="E74" s="35">
        <v>463994</v>
      </c>
    </row>
    <row r="75" spans="1:5" ht="15.75" x14ac:dyDescent="0.25">
      <c r="A75" s="61" t="s">
        <v>195</v>
      </c>
      <c r="B75" s="12" t="s">
        <v>421</v>
      </c>
      <c r="C75" s="35">
        <v>0</v>
      </c>
      <c r="D75" s="35">
        <v>500</v>
      </c>
      <c r="E75" s="35">
        <v>500</v>
      </c>
    </row>
    <row r="76" spans="1:5" ht="15.75" x14ac:dyDescent="0.25">
      <c r="A76" s="61" t="s">
        <v>195</v>
      </c>
      <c r="B76" s="12" t="s">
        <v>111</v>
      </c>
      <c r="C76" s="35">
        <f>2400000+30292.94+47453.98</f>
        <v>2477746.92</v>
      </c>
      <c r="D76" s="35">
        <v>2559097</v>
      </c>
      <c r="E76" s="35">
        <v>2603843</v>
      </c>
    </row>
    <row r="77" spans="1:5" ht="15.75" x14ac:dyDescent="0.25">
      <c r="A77" s="61" t="s">
        <v>195</v>
      </c>
      <c r="B77" s="12" t="s">
        <v>112</v>
      </c>
      <c r="C77" s="35">
        <v>78206.34</v>
      </c>
      <c r="D77" s="35">
        <v>167731</v>
      </c>
      <c r="E77" s="35">
        <v>108712</v>
      </c>
    </row>
    <row r="78" spans="1:5" ht="15.75" x14ac:dyDescent="0.25">
      <c r="A78" s="61" t="s">
        <v>195</v>
      </c>
      <c r="B78" s="12" t="s">
        <v>422</v>
      </c>
      <c r="C78" s="35">
        <v>140302.04999999999</v>
      </c>
      <c r="D78" s="35">
        <v>0</v>
      </c>
      <c r="E78" s="35">
        <v>0</v>
      </c>
    </row>
    <row r="79" spans="1:5" ht="15.75" x14ac:dyDescent="0.25">
      <c r="A79" s="61" t="s">
        <v>195</v>
      </c>
      <c r="B79" s="7" t="s">
        <v>169</v>
      </c>
      <c r="C79" s="35">
        <v>2163435</v>
      </c>
      <c r="D79" s="35">
        <v>2187278</v>
      </c>
      <c r="E79" s="35">
        <v>2189321</v>
      </c>
    </row>
    <row r="80" spans="1:5" ht="15.75" x14ac:dyDescent="0.25">
      <c r="A80" s="61" t="s">
        <v>195</v>
      </c>
      <c r="B80" s="7" t="s">
        <v>321</v>
      </c>
      <c r="C80" s="35">
        <v>0</v>
      </c>
      <c r="D80" s="35">
        <v>0</v>
      </c>
      <c r="E80" s="35">
        <v>0</v>
      </c>
    </row>
    <row r="81" spans="1:5" ht="15.75" x14ac:dyDescent="0.25">
      <c r="A81" s="61" t="s">
        <v>196</v>
      </c>
      <c r="B81" s="12" t="s">
        <v>197</v>
      </c>
      <c r="C81" s="35">
        <v>0</v>
      </c>
      <c r="D81" s="35">
        <v>787237</v>
      </c>
      <c r="E81" s="35">
        <v>1012339</v>
      </c>
    </row>
    <row r="82" spans="1:5" ht="16.5" thickBot="1" x14ac:dyDescent="0.3">
      <c r="A82" s="61" t="s">
        <v>196</v>
      </c>
      <c r="B82" s="12" t="s">
        <v>235</v>
      </c>
      <c r="C82" s="36">
        <v>4928794.29</v>
      </c>
      <c r="D82" s="36">
        <v>0</v>
      </c>
      <c r="E82" s="36">
        <v>20481</v>
      </c>
    </row>
    <row r="83" spans="1:5" ht="17.25" thickTop="1" thickBot="1" x14ac:dyDescent="0.3">
      <c r="A83" s="60"/>
      <c r="B83" s="9" t="s">
        <v>51</v>
      </c>
      <c r="C83" s="37">
        <f>SUM(C51:C82)</f>
        <v>72591612.390000001</v>
      </c>
      <c r="D83" s="37">
        <f>SUM(D51:D82)</f>
        <v>71481507</v>
      </c>
      <c r="E83" s="37">
        <v>73103505</v>
      </c>
    </row>
    <row r="84" spans="1:5" ht="16.5" thickTop="1" x14ac:dyDescent="0.25">
      <c r="A84" s="60"/>
      <c r="B84" s="13"/>
    </row>
    <row r="85" spans="1:5" ht="15.75" x14ac:dyDescent="0.25">
      <c r="A85" s="60"/>
      <c r="B85" s="13"/>
      <c r="C85" s="39">
        <f>-C48+C83</f>
        <v>0</v>
      </c>
      <c r="D85" s="39">
        <f>-D48+D83</f>
        <v>0</v>
      </c>
      <c r="E85" s="39">
        <v>0</v>
      </c>
    </row>
    <row r="86" spans="1:5" ht="16.5" thickBot="1" x14ac:dyDescent="0.3">
      <c r="A86" s="60"/>
      <c r="B86" s="15"/>
    </row>
    <row r="87" spans="1:5" ht="21" thickTop="1" thickBot="1" x14ac:dyDescent="0.45">
      <c r="A87" s="60"/>
      <c r="B87" s="29" t="s">
        <v>434</v>
      </c>
      <c r="C87" s="58"/>
    </row>
    <row r="88" spans="1:5" ht="16.5" thickTop="1" x14ac:dyDescent="0.25">
      <c r="A88" s="60"/>
      <c r="B88" s="4" t="s">
        <v>2</v>
      </c>
    </row>
    <row r="89" spans="1:5" ht="15.75" x14ac:dyDescent="0.25">
      <c r="A89" s="60" t="s">
        <v>115</v>
      </c>
      <c r="B89" s="16" t="s">
        <v>116</v>
      </c>
      <c r="C89" s="40">
        <v>5294842.17</v>
      </c>
      <c r="D89" s="40">
        <v>5923107</v>
      </c>
      <c r="E89" s="40">
        <v>5614400</v>
      </c>
    </row>
    <row r="90" spans="1:5" ht="15.75" x14ac:dyDescent="0.25">
      <c r="A90" s="60" t="s">
        <v>117</v>
      </c>
      <c r="B90" s="16" t="s">
        <v>118</v>
      </c>
      <c r="C90" s="40">
        <v>1553657.37</v>
      </c>
      <c r="D90" s="40">
        <v>2560244</v>
      </c>
      <c r="E90" s="40">
        <v>2556820</v>
      </c>
    </row>
    <row r="91" spans="1:5" ht="15.75" x14ac:dyDescent="0.25">
      <c r="A91" s="60" t="s">
        <v>119</v>
      </c>
      <c r="B91" s="16" t="s">
        <v>120</v>
      </c>
      <c r="C91" s="40">
        <v>10361.950000000001</v>
      </c>
      <c r="D91" s="40">
        <v>574259</v>
      </c>
      <c r="E91" s="40">
        <v>500000</v>
      </c>
    </row>
    <row r="92" spans="1:5" ht="15.75" x14ac:dyDescent="0.25">
      <c r="A92" s="61" t="s">
        <v>106</v>
      </c>
      <c r="B92" s="16" t="s">
        <v>121</v>
      </c>
      <c r="C92" s="40">
        <v>353829</v>
      </c>
      <c r="D92" s="40">
        <v>410871</v>
      </c>
      <c r="E92" s="40">
        <v>463994</v>
      </c>
    </row>
    <row r="93" spans="1:5" ht="15.75" x14ac:dyDescent="0.25">
      <c r="A93" s="61" t="s">
        <v>182</v>
      </c>
      <c r="B93" s="12" t="s">
        <v>191</v>
      </c>
      <c r="C93" s="40">
        <v>5547.78</v>
      </c>
      <c r="D93" s="40">
        <v>1500</v>
      </c>
      <c r="E93" s="40">
        <v>500</v>
      </c>
    </row>
    <row r="94" spans="1:5" ht="16.5" thickBot="1" x14ac:dyDescent="0.3">
      <c r="A94" s="61" t="s">
        <v>228</v>
      </c>
      <c r="B94" s="7" t="s">
        <v>109</v>
      </c>
      <c r="C94" s="40">
        <f>7291541.67-7218238.27</f>
        <v>73303.400000000373</v>
      </c>
      <c r="D94" s="40">
        <v>281000</v>
      </c>
      <c r="E94" s="40">
        <v>513244</v>
      </c>
    </row>
    <row r="95" spans="1:5" ht="17.25" thickTop="1" thickBot="1" x14ac:dyDescent="0.3">
      <c r="A95" s="60"/>
      <c r="B95" s="17" t="s">
        <v>6</v>
      </c>
      <c r="C95" s="41">
        <f>SUM(C89:C94)</f>
        <v>7291541.6700000009</v>
      </c>
      <c r="D95" s="41">
        <f>SUM(D89:D94)</f>
        <v>9750981</v>
      </c>
      <c r="E95" s="41">
        <v>9648958</v>
      </c>
    </row>
    <row r="96" spans="1:5" ht="16.5" thickTop="1" x14ac:dyDescent="0.25">
      <c r="A96" s="60"/>
      <c r="B96" s="10"/>
    </row>
    <row r="97" spans="1:5" ht="15.75" x14ac:dyDescent="0.25">
      <c r="A97" s="60"/>
      <c r="B97" s="4" t="s">
        <v>7</v>
      </c>
      <c r="C97" s="56"/>
    </row>
    <row r="98" spans="1:5" ht="15.75" x14ac:dyDescent="0.25">
      <c r="A98" s="61" t="s">
        <v>446</v>
      </c>
      <c r="B98" s="7" t="s">
        <v>25</v>
      </c>
      <c r="C98" s="40">
        <v>4196669.13</v>
      </c>
      <c r="D98" s="40">
        <v>4701089</v>
      </c>
      <c r="E98" s="40">
        <v>4774936</v>
      </c>
    </row>
    <row r="99" spans="1:5" ht="15.75" x14ac:dyDescent="0.25">
      <c r="A99" s="61" t="s">
        <v>53</v>
      </c>
      <c r="B99" s="16" t="s">
        <v>314</v>
      </c>
      <c r="C99" s="40">
        <v>3083160.98</v>
      </c>
      <c r="D99" s="40">
        <f>9750981-5639276</f>
        <v>4111705</v>
      </c>
      <c r="E99" s="40">
        <v>4003013</v>
      </c>
    </row>
    <row r="100" spans="1:5" ht="15.75" x14ac:dyDescent="0.25">
      <c r="A100" s="61" t="s">
        <v>447</v>
      </c>
      <c r="B100" s="7" t="s">
        <v>234</v>
      </c>
      <c r="C100" s="40">
        <v>11711.56</v>
      </c>
      <c r="D100" s="40">
        <v>11716</v>
      </c>
      <c r="E100" s="40">
        <v>0</v>
      </c>
    </row>
    <row r="101" spans="1:5" ht="15.75" x14ac:dyDescent="0.25">
      <c r="A101" s="60" t="s">
        <v>481</v>
      </c>
      <c r="B101" s="16" t="s">
        <v>321</v>
      </c>
      <c r="C101" s="40">
        <v>0</v>
      </c>
      <c r="D101" s="40">
        <v>0</v>
      </c>
      <c r="E101" s="40">
        <v>127627</v>
      </c>
    </row>
    <row r="102" spans="1:5" ht="16.5" thickBot="1" x14ac:dyDescent="0.3">
      <c r="A102" s="60" t="s">
        <v>165</v>
      </c>
      <c r="B102" s="7" t="s">
        <v>235</v>
      </c>
      <c r="C102" s="40">
        <v>0</v>
      </c>
      <c r="D102" s="40">
        <v>926471</v>
      </c>
      <c r="E102" s="40">
        <v>743382</v>
      </c>
    </row>
    <row r="103" spans="1:5" ht="17.25" thickTop="1" thickBot="1" x14ac:dyDescent="0.3">
      <c r="A103" s="60"/>
      <c r="B103" s="17" t="s">
        <v>51</v>
      </c>
      <c r="C103" s="41">
        <f>SUM(C98:C102)</f>
        <v>7291541.669999999</v>
      </c>
      <c r="D103" s="41">
        <f>SUM(D98:D102)</f>
        <v>9750981</v>
      </c>
      <c r="E103" s="41">
        <v>9648958</v>
      </c>
    </row>
    <row r="104" spans="1:5" ht="17.25" thickTop="1" thickBot="1" x14ac:dyDescent="0.3">
      <c r="A104" s="60"/>
      <c r="B104" s="15"/>
      <c r="C104" s="42"/>
      <c r="D104" s="42"/>
      <c r="E104" s="42"/>
    </row>
    <row r="105" spans="1:5" ht="21" thickTop="1" thickBot="1" x14ac:dyDescent="0.45">
      <c r="A105" s="60"/>
      <c r="B105" s="29" t="s">
        <v>54</v>
      </c>
    </row>
    <row r="106" spans="1:5" ht="16.5" thickTop="1" x14ac:dyDescent="0.25">
      <c r="A106" s="60"/>
      <c r="B106" s="4" t="s">
        <v>2</v>
      </c>
    </row>
    <row r="107" spans="1:5" ht="15.75" x14ac:dyDescent="0.25">
      <c r="A107" s="60" t="s">
        <v>115</v>
      </c>
      <c r="B107" s="16" t="s">
        <v>116</v>
      </c>
      <c r="C107" s="40">
        <v>12253566.789999999</v>
      </c>
      <c r="D107" s="40">
        <v>13229113</v>
      </c>
      <c r="E107" s="40">
        <v>14161003</v>
      </c>
    </row>
    <row r="108" spans="1:5" ht="15.75" x14ac:dyDescent="0.25">
      <c r="A108" s="60" t="s">
        <v>117</v>
      </c>
      <c r="B108" s="16" t="s">
        <v>118</v>
      </c>
      <c r="C108" s="40">
        <v>7438849.3200000003</v>
      </c>
      <c r="D108" s="40">
        <v>7721742</v>
      </c>
      <c r="E108" s="40">
        <v>7961462</v>
      </c>
    </row>
    <row r="109" spans="1:5" ht="15.75" x14ac:dyDescent="0.25">
      <c r="A109" s="60" t="s">
        <v>119</v>
      </c>
      <c r="B109" s="16" t="s">
        <v>120</v>
      </c>
      <c r="C109" s="40">
        <v>36307.599999999999</v>
      </c>
      <c r="D109" s="40">
        <v>30740</v>
      </c>
      <c r="E109" s="40">
        <v>15000</v>
      </c>
    </row>
    <row r="110" spans="1:5" ht="15.75" x14ac:dyDescent="0.25">
      <c r="A110" s="61" t="s">
        <v>106</v>
      </c>
      <c r="B110" s="16" t="s">
        <v>121</v>
      </c>
      <c r="C110" s="40">
        <v>2477746.92</v>
      </c>
      <c r="D110" s="40">
        <v>2559097</v>
      </c>
      <c r="E110" s="40">
        <v>2603843</v>
      </c>
    </row>
    <row r="111" spans="1:5" ht="15.75" x14ac:dyDescent="0.25">
      <c r="A111" s="61" t="s">
        <v>383</v>
      </c>
      <c r="B111" s="7" t="s">
        <v>191</v>
      </c>
      <c r="C111" s="40">
        <v>100561.28</v>
      </c>
      <c r="D111" s="40">
        <v>137442</v>
      </c>
      <c r="E111" s="40">
        <v>122042</v>
      </c>
    </row>
    <row r="112" spans="1:5" ht="16.5" thickBot="1" x14ac:dyDescent="0.3">
      <c r="A112" s="61" t="s">
        <v>228</v>
      </c>
      <c r="B112" s="16" t="s">
        <v>109</v>
      </c>
      <c r="C112" s="40">
        <v>0</v>
      </c>
      <c r="D112" s="40">
        <v>966134</v>
      </c>
      <c r="E112" s="40">
        <v>1475128</v>
      </c>
    </row>
    <row r="113" spans="1:5" ht="17.25" thickTop="1" thickBot="1" x14ac:dyDescent="0.3">
      <c r="A113" s="60"/>
      <c r="B113" s="17" t="s">
        <v>6</v>
      </c>
      <c r="C113" s="41">
        <f>SUM(C107:C112)</f>
        <v>22307031.910000004</v>
      </c>
      <c r="D113" s="41">
        <f>SUM(D107:D112)</f>
        <v>24644268</v>
      </c>
      <c r="E113" s="41">
        <v>26338478</v>
      </c>
    </row>
    <row r="114" spans="1:5" ht="16.5" thickTop="1" x14ac:dyDescent="0.25">
      <c r="A114" s="60"/>
      <c r="B114" s="15"/>
      <c r="C114" s="42"/>
      <c r="D114" s="42"/>
      <c r="E114" s="42"/>
    </row>
    <row r="115" spans="1:5" ht="15.75" x14ac:dyDescent="0.25">
      <c r="A115" s="60"/>
      <c r="B115" s="4" t="s">
        <v>7</v>
      </c>
    </row>
    <row r="116" spans="1:5" ht="15.75" x14ac:dyDescent="0.25">
      <c r="A116" s="61" t="s">
        <v>55</v>
      </c>
      <c r="B116" s="7" t="s">
        <v>52</v>
      </c>
      <c r="C116" s="40">
        <v>1126801.32</v>
      </c>
      <c r="D116" s="40">
        <f>1591209-285012</f>
        <v>1306197</v>
      </c>
      <c r="E116" s="40">
        <v>1261605</v>
      </c>
    </row>
    <row r="117" spans="1:5" ht="15.75" x14ac:dyDescent="0.25">
      <c r="A117" s="61" t="s">
        <v>56</v>
      </c>
      <c r="B117" s="7" t="s">
        <v>57</v>
      </c>
      <c r="C117" s="40">
        <v>2468250.2200000002</v>
      </c>
      <c r="D117" s="40">
        <v>2789021</v>
      </c>
      <c r="E117" s="40">
        <v>2738254</v>
      </c>
    </row>
    <row r="118" spans="1:5" ht="15.75" x14ac:dyDescent="0.25">
      <c r="A118" s="61" t="s">
        <v>58</v>
      </c>
      <c r="B118" s="7" t="s">
        <v>170</v>
      </c>
      <c r="C118" s="40">
        <v>7573772.6600000001</v>
      </c>
      <c r="D118" s="40">
        <v>9378170</v>
      </c>
      <c r="E118" s="40">
        <v>9021784</v>
      </c>
    </row>
    <row r="119" spans="1:5" ht="15.75" x14ac:dyDescent="0.25">
      <c r="A119" s="61" t="s">
        <v>59</v>
      </c>
      <c r="B119" s="7" t="s">
        <v>171</v>
      </c>
      <c r="C119" s="40">
        <v>963916.78</v>
      </c>
      <c r="D119" s="40">
        <v>1156010</v>
      </c>
      <c r="E119" s="40">
        <v>1123287</v>
      </c>
    </row>
    <row r="120" spans="1:5" ht="15.75" x14ac:dyDescent="0.25">
      <c r="A120" s="61" t="s">
        <v>61</v>
      </c>
      <c r="B120" s="7" t="s">
        <v>62</v>
      </c>
      <c r="C120" s="40">
        <v>9206562.5800000001</v>
      </c>
      <c r="D120" s="40">
        <v>8931215</v>
      </c>
      <c r="E120" s="40">
        <v>10131409</v>
      </c>
    </row>
    <row r="121" spans="1:5" ht="15.75" x14ac:dyDescent="0.25">
      <c r="A121" s="61" t="s">
        <v>69</v>
      </c>
      <c r="B121" s="7" t="s">
        <v>71</v>
      </c>
      <c r="C121" s="40">
        <v>347856.5</v>
      </c>
      <c r="D121" s="40">
        <v>425304</v>
      </c>
      <c r="E121" s="40">
        <v>396525</v>
      </c>
    </row>
    <row r="122" spans="1:5" ht="15.75" x14ac:dyDescent="0.25">
      <c r="A122" s="61" t="s">
        <v>70</v>
      </c>
      <c r="B122" s="7" t="s">
        <v>72</v>
      </c>
      <c r="C122" s="40">
        <v>315326.65999999997</v>
      </c>
      <c r="D122" s="40">
        <v>373339</v>
      </c>
      <c r="E122" s="40">
        <v>365614</v>
      </c>
    </row>
    <row r="123" spans="1:5" ht="16.5" thickBot="1" x14ac:dyDescent="0.3">
      <c r="A123" s="60" t="s">
        <v>261</v>
      </c>
      <c r="B123" s="7" t="s">
        <v>235</v>
      </c>
      <c r="C123" s="40">
        <v>304545.19000000507</v>
      </c>
      <c r="D123" s="40">
        <v>285012</v>
      </c>
      <c r="E123" s="40">
        <v>1300000</v>
      </c>
    </row>
    <row r="124" spans="1:5" ht="17.25" thickTop="1" thickBot="1" x14ac:dyDescent="0.3">
      <c r="A124" s="60"/>
      <c r="B124" s="17" t="s">
        <v>51</v>
      </c>
      <c r="C124" s="41">
        <f>SUM(C116:C123)</f>
        <v>22307031.910000004</v>
      </c>
      <c r="D124" s="41">
        <f>SUM(D116:D123)</f>
        <v>24644268</v>
      </c>
      <c r="E124" s="41">
        <v>26338478</v>
      </c>
    </row>
    <row r="125" spans="1:5" ht="17.25" thickTop="1" thickBot="1" x14ac:dyDescent="0.3">
      <c r="A125" s="60"/>
      <c r="B125" s="15"/>
      <c r="C125" s="42"/>
      <c r="D125" s="42"/>
      <c r="E125" s="42"/>
    </row>
    <row r="126" spans="1:5" ht="21" thickTop="1" thickBot="1" x14ac:dyDescent="0.45">
      <c r="A126" s="60"/>
      <c r="B126" s="29" t="s">
        <v>346</v>
      </c>
      <c r="C126" s="56"/>
    </row>
    <row r="127" spans="1:5" ht="16.5" thickTop="1" x14ac:dyDescent="0.25">
      <c r="A127" s="60"/>
      <c r="B127" s="4" t="s">
        <v>2</v>
      </c>
    </row>
    <row r="128" spans="1:5" ht="15.75" x14ac:dyDescent="0.25">
      <c r="A128" s="60" t="s">
        <v>190</v>
      </c>
      <c r="B128" s="16" t="s">
        <v>293</v>
      </c>
      <c r="C128" s="40">
        <v>1394963.26</v>
      </c>
      <c r="D128" s="40">
        <v>1395000</v>
      </c>
      <c r="E128" s="40">
        <v>1490000</v>
      </c>
    </row>
    <row r="129" spans="1:5" ht="15.75" x14ac:dyDescent="0.25">
      <c r="A129" s="61" t="s">
        <v>294</v>
      </c>
      <c r="B129" s="16" t="s">
        <v>295</v>
      </c>
      <c r="C129" s="40">
        <v>5806370.0599999996</v>
      </c>
      <c r="D129" s="40">
        <v>5774332</v>
      </c>
      <c r="E129" s="40">
        <v>7158000</v>
      </c>
    </row>
    <row r="130" spans="1:5" ht="15.75" x14ac:dyDescent="0.25">
      <c r="A130" s="61" t="s">
        <v>296</v>
      </c>
      <c r="B130" s="16" t="s">
        <v>297</v>
      </c>
      <c r="C130" s="40">
        <v>5783642.5899999999</v>
      </c>
      <c r="D130" s="40">
        <v>5742690</v>
      </c>
      <c r="E130" s="40">
        <v>7158000</v>
      </c>
    </row>
    <row r="131" spans="1:5" ht="15.75" x14ac:dyDescent="0.25">
      <c r="A131" s="61" t="s">
        <v>298</v>
      </c>
      <c r="B131" s="16" t="s">
        <v>299</v>
      </c>
      <c r="C131" s="40">
        <v>2915038.63</v>
      </c>
      <c r="D131" s="40">
        <v>2899594</v>
      </c>
      <c r="E131" s="40">
        <v>3579000</v>
      </c>
    </row>
    <row r="132" spans="1:5" ht="15.75" x14ac:dyDescent="0.25">
      <c r="A132" s="61" t="s">
        <v>300</v>
      </c>
      <c r="B132" s="16" t="s">
        <v>301</v>
      </c>
      <c r="C132" s="40">
        <v>3441020</v>
      </c>
      <c r="D132" s="40">
        <v>3431073</v>
      </c>
      <c r="E132" s="40">
        <v>3450000</v>
      </c>
    </row>
    <row r="133" spans="1:5" ht="15.75" x14ac:dyDescent="0.25">
      <c r="A133" s="61" t="s">
        <v>345</v>
      </c>
      <c r="B133" s="16" t="s">
        <v>347</v>
      </c>
      <c r="C133" s="40">
        <v>3323135.59</v>
      </c>
      <c r="D133" s="40">
        <v>3962653</v>
      </c>
      <c r="E133" s="40">
        <v>3100000</v>
      </c>
    </row>
    <row r="134" spans="1:5" ht="15.75" x14ac:dyDescent="0.25">
      <c r="A134" s="60" t="s">
        <v>115</v>
      </c>
      <c r="B134" s="16" t="s">
        <v>123</v>
      </c>
      <c r="C134" s="40">
        <v>3630</v>
      </c>
      <c r="D134" s="40">
        <v>0</v>
      </c>
      <c r="E134" s="40">
        <v>0</v>
      </c>
    </row>
    <row r="135" spans="1:5" ht="15.75" x14ac:dyDescent="0.25">
      <c r="A135" s="60" t="s">
        <v>117</v>
      </c>
      <c r="B135" s="16" t="s">
        <v>118</v>
      </c>
      <c r="C135" s="40">
        <v>15821.54</v>
      </c>
      <c r="D135" s="40">
        <v>0</v>
      </c>
      <c r="E135" s="40">
        <v>0</v>
      </c>
    </row>
    <row r="136" spans="1:5" ht="15.75" x14ac:dyDescent="0.25">
      <c r="A136" s="60" t="s">
        <v>119</v>
      </c>
      <c r="B136" s="16" t="s">
        <v>120</v>
      </c>
      <c r="C136" s="40">
        <v>588014.30000000005</v>
      </c>
      <c r="D136" s="40">
        <v>264658</v>
      </c>
      <c r="E136" s="40">
        <v>100000</v>
      </c>
    </row>
    <row r="137" spans="1:5" ht="15.75" x14ac:dyDescent="0.25">
      <c r="A137" s="60" t="s">
        <v>119</v>
      </c>
      <c r="B137" s="16" t="s">
        <v>384</v>
      </c>
      <c r="C137" s="40">
        <v>54000494.109999999</v>
      </c>
      <c r="D137" s="40">
        <v>0</v>
      </c>
      <c r="E137" s="40">
        <v>0</v>
      </c>
    </row>
    <row r="138" spans="1:5" ht="16.5" thickBot="1" x14ac:dyDescent="0.3">
      <c r="A138" s="61" t="s">
        <v>228</v>
      </c>
      <c r="B138" s="12" t="s">
        <v>109</v>
      </c>
      <c r="C138" s="43">
        <f>88660813.33-77272130.08</f>
        <v>11388683.25</v>
      </c>
      <c r="D138" s="43">
        <v>52371045</v>
      </c>
      <c r="E138" s="43">
        <v>49624933</v>
      </c>
    </row>
    <row r="139" spans="1:5" ht="17.25" thickTop="1" thickBot="1" x14ac:dyDescent="0.3">
      <c r="A139" s="60"/>
      <c r="B139" s="17" t="s">
        <v>6</v>
      </c>
      <c r="C139" s="44">
        <f>SUM(C128:C138)</f>
        <v>88660813.329999998</v>
      </c>
      <c r="D139" s="44">
        <f>SUM(D128:D138)</f>
        <v>75841045</v>
      </c>
      <c r="E139" s="44">
        <v>75659933</v>
      </c>
    </row>
    <row r="140" spans="1:5" ht="16.5" thickTop="1" x14ac:dyDescent="0.25">
      <c r="A140" s="60"/>
      <c r="B140" s="15"/>
      <c r="C140" s="45"/>
      <c r="D140" s="45"/>
      <c r="E140" s="45"/>
    </row>
    <row r="141" spans="1:5" ht="15.75" x14ac:dyDescent="0.25">
      <c r="A141" s="61" t="s">
        <v>242</v>
      </c>
      <c r="B141" s="7" t="s">
        <v>356</v>
      </c>
      <c r="C141" s="40">
        <v>3350187.13</v>
      </c>
      <c r="D141" s="40">
        <v>4000000</v>
      </c>
      <c r="E141" s="40">
        <v>3100000</v>
      </c>
    </row>
    <row r="142" spans="1:5" ht="15.75" x14ac:dyDescent="0.25">
      <c r="A142" s="61" t="s">
        <v>302</v>
      </c>
      <c r="B142" s="7" t="s">
        <v>303</v>
      </c>
      <c r="C142" s="40">
        <v>3052566.24</v>
      </c>
      <c r="D142" s="40">
        <v>12262263</v>
      </c>
      <c r="E142" s="40">
        <v>11049078</v>
      </c>
    </row>
    <row r="143" spans="1:5" ht="15.75" x14ac:dyDescent="0.25">
      <c r="A143" s="61" t="s">
        <v>304</v>
      </c>
      <c r="B143" s="16" t="s">
        <v>305</v>
      </c>
      <c r="C143" s="40">
        <v>3469566.08</v>
      </c>
      <c r="D143" s="40">
        <v>28150902</v>
      </c>
      <c r="E143" s="40">
        <v>35671975</v>
      </c>
    </row>
    <row r="144" spans="1:5" ht="15.75" x14ac:dyDescent="0.25">
      <c r="A144" s="61" t="s">
        <v>306</v>
      </c>
      <c r="B144" s="16" t="s">
        <v>307</v>
      </c>
      <c r="C144" s="40">
        <v>12600</v>
      </c>
      <c r="D144" s="40">
        <v>2790297</v>
      </c>
      <c r="E144" s="40">
        <v>5076678</v>
      </c>
    </row>
    <row r="145" spans="1:5" ht="15.75" x14ac:dyDescent="0.25">
      <c r="A145" s="61" t="s">
        <v>308</v>
      </c>
      <c r="B145" s="16" t="s">
        <v>309</v>
      </c>
      <c r="C145" s="40">
        <v>14129428.210000001</v>
      </c>
      <c r="D145" s="40">
        <v>17909037</v>
      </c>
      <c r="E145" s="40">
        <v>10042982</v>
      </c>
    </row>
    <row r="146" spans="1:5" ht="15.75" x14ac:dyDescent="0.25">
      <c r="A146" s="61" t="s">
        <v>425</v>
      </c>
      <c r="B146" s="16" t="s">
        <v>426</v>
      </c>
      <c r="C146" s="40">
        <v>53997411.240000002</v>
      </c>
      <c r="D146" s="40">
        <v>0</v>
      </c>
      <c r="E146" s="40">
        <v>0</v>
      </c>
    </row>
    <row r="147" spans="1:5" ht="15.75" x14ac:dyDescent="0.25">
      <c r="A147" s="60" t="s">
        <v>310</v>
      </c>
      <c r="B147" s="16" t="s">
        <v>169</v>
      </c>
      <c r="C147" s="40">
        <v>10649054.43</v>
      </c>
      <c r="D147" s="40">
        <v>10728546</v>
      </c>
      <c r="E147" s="40">
        <v>10719220</v>
      </c>
    </row>
    <row r="148" spans="1:5" ht="16.5" thickBot="1" x14ac:dyDescent="0.3">
      <c r="A148" s="60" t="s">
        <v>484</v>
      </c>
      <c r="B148" s="12" t="s">
        <v>235</v>
      </c>
      <c r="C148" s="40">
        <v>0</v>
      </c>
      <c r="D148" s="40">
        <v>0</v>
      </c>
      <c r="E148" s="40">
        <v>0</v>
      </c>
    </row>
    <row r="149" spans="1:5" ht="17.25" thickTop="1" thickBot="1" x14ac:dyDescent="0.3">
      <c r="A149" s="60"/>
      <c r="B149" s="17" t="s">
        <v>51</v>
      </c>
      <c r="C149" s="50">
        <f>SUM(C141:C148)</f>
        <v>88660813.330000013</v>
      </c>
      <c r="D149" s="50">
        <f>SUM(D141:D148)</f>
        <v>75841045</v>
      </c>
      <c r="E149" s="50">
        <v>75659933</v>
      </c>
    </row>
    <row r="150" spans="1:5" ht="17.25" thickTop="1" thickBot="1" x14ac:dyDescent="0.3">
      <c r="A150" s="60"/>
      <c r="B150" s="15"/>
      <c r="C150" s="56"/>
    </row>
    <row r="151" spans="1:5" ht="21" thickTop="1" thickBot="1" x14ac:dyDescent="0.45">
      <c r="A151" s="60"/>
      <c r="B151" s="29" t="s">
        <v>348</v>
      </c>
    </row>
    <row r="152" spans="1:5" ht="16.5" thickTop="1" x14ac:dyDescent="0.25">
      <c r="A152" s="60"/>
      <c r="B152" s="4" t="s">
        <v>2</v>
      </c>
    </row>
    <row r="153" spans="1:5" ht="15.75" x14ac:dyDescent="0.25">
      <c r="A153" s="60" t="s">
        <v>115</v>
      </c>
      <c r="B153" s="16" t="s">
        <v>387</v>
      </c>
      <c r="C153" s="35">
        <v>11000</v>
      </c>
      <c r="D153" s="35">
        <v>12000</v>
      </c>
      <c r="E153" s="35">
        <v>11000</v>
      </c>
    </row>
    <row r="154" spans="1:5" ht="15.75" x14ac:dyDescent="0.25">
      <c r="A154" s="60" t="s">
        <v>115</v>
      </c>
      <c r="B154" s="16" t="s">
        <v>354</v>
      </c>
      <c r="C154" s="35">
        <v>4000</v>
      </c>
      <c r="D154" s="35">
        <v>20000</v>
      </c>
      <c r="E154" s="35">
        <v>10000</v>
      </c>
    </row>
    <row r="155" spans="1:5" ht="15.75" x14ac:dyDescent="0.25">
      <c r="A155" s="60" t="s">
        <v>115</v>
      </c>
      <c r="B155" s="16" t="s">
        <v>353</v>
      </c>
      <c r="C155" s="35">
        <v>111074.61</v>
      </c>
      <c r="D155" s="35">
        <v>434580</v>
      </c>
      <c r="E155" s="35">
        <v>388525</v>
      </c>
    </row>
    <row r="156" spans="1:5" ht="15.75" x14ac:dyDescent="0.25">
      <c r="A156" s="60" t="s">
        <v>115</v>
      </c>
      <c r="B156" s="16" t="s">
        <v>388</v>
      </c>
      <c r="C156" s="35">
        <f>421041.13+1038+63144.56</f>
        <v>485223.69</v>
      </c>
      <c r="D156" s="35">
        <v>649414</v>
      </c>
      <c r="E156" s="35">
        <v>1604435</v>
      </c>
    </row>
    <row r="157" spans="1:5" ht="15.75" x14ac:dyDescent="0.25">
      <c r="A157" s="60" t="s">
        <v>115</v>
      </c>
      <c r="B157" s="16" t="s">
        <v>386</v>
      </c>
      <c r="C157" s="35">
        <v>33655.93</v>
      </c>
      <c r="D157" s="35">
        <v>0</v>
      </c>
      <c r="E157" s="35">
        <v>0</v>
      </c>
    </row>
    <row r="158" spans="1:5" ht="15.75" x14ac:dyDescent="0.25">
      <c r="A158" s="60" t="s">
        <v>115</v>
      </c>
      <c r="B158" s="16" t="s">
        <v>355</v>
      </c>
      <c r="C158" s="35">
        <v>265115.43</v>
      </c>
      <c r="D158" s="35">
        <v>1104268</v>
      </c>
      <c r="E158" s="35">
        <v>1654950</v>
      </c>
    </row>
    <row r="159" spans="1:5" ht="15.75" x14ac:dyDescent="0.25">
      <c r="A159" s="60" t="s">
        <v>115</v>
      </c>
      <c r="B159" s="16" t="s">
        <v>385</v>
      </c>
      <c r="C159" s="35">
        <v>729956.65</v>
      </c>
      <c r="D159" s="35">
        <v>4559865</v>
      </c>
      <c r="E159" s="35">
        <v>6500000</v>
      </c>
    </row>
    <row r="160" spans="1:5" ht="15.75" x14ac:dyDescent="0.25">
      <c r="A160" s="60" t="s">
        <v>117</v>
      </c>
      <c r="B160" s="16" t="s">
        <v>417</v>
      </c>
      <c r="C160" s="35">
        <v>34904.339999999997</v>
      </c>
      <c r="D160" s="35">
        <v>0</v>
      </c>
      <c r="E160" s="35">
        <v>0</v>
      </c>
    </row>
    <row r="161" spans="1:5" ht="15.75" x14ac:dyDescent="0.25">
      <c r="A161" s="60" t="s">
        <v>117</v>
      </c>
      <c r="B161" s="16" t="s">
        <v>389</v>
      </c>
      <c r="C161" s="35">
        <v>27741.24</v>
      </c>
      <c r="D161" s="40">
        <v>41540</v>
      </c>
      <c r="E161" s="40">
        <v>94042</v>
      </c>
    </row>
    <row r="162" spans="1:5" ht="15.75" x14ac:dyDescent="0.25">
      <c r="A162" s="60" t="s">
        <v>117</v>
      </c>
      <c r="B162" s="16" t="s">
        <v>390</v>
      </c>
      <c r="C162" s="35">
        <f>49647.09+11250</f>
        <v>60897.09</v>
      </c>
      <c r="D162" s="40">
        <v>420732</v>
      </c>
      <c r="E162" s="40">
        <v>310000</v>
      </c>
    </row>
    <row r="163" spans="1:5" ht="15.75" x14ac:dyDescent="0.25">
      <c r="A163" s="61" t="s">
        <v>276</v>
      </c>
      <c r="B163" s="16" t="s">
        <v>391</v>
      </c>
      <c r="C163" s="35">
        <v>0</v>
      </c>
      <c r="D163" s="40">
        <v>0</v>
      </c>
      <c r="E163" s="40">
        <v>10000</v>
      </c>
    </row>
    <row r="164" spans="1:5" ht="15.75" x14ac:dyDescent="0.25">
      <c r="A164" s="60" t="s">
        <v>119</v>
      </c>
      <c r="B164" s="16" t="s">
        <v>120</v>
      </c>
      <c r="C164" s="35">
        <v>0</v>
      </c>
      <c r="D164" s="40">
        <v>9985</v>
      </c>
      <c r="E164" s="40">
        <v>0</v>
      </c>
    </row>
    <row r="165" spans="1:5" ht="15.75" x14ac:dyDescent="0.25">
      <c r="A165" s="61" t="s">
        <v>182</v>
      </c>
      <c r="B165" s="12" t="s">
        <v>419</v>
      </c>
      <c r="C165" s="35">
        <v>1560.76</v>
      </c>
      <c r="D165" s="55">
        <v>1031</v>
      </c>
      <c r="E165" s="55">
        <v>1161</v>
      </c>
    </row>
    <row r="166" spans="1:5" ht="15.75" x14ac:dyDescent="0.25">
      <c r="A166" s="61" t="s">
        <v>449</v>
      </c>
      <c r="B166" s="12" t="s">
        <v>415</v>
      </c>
      <c r="C166" s="35">
        <v>450</v>
      </c>
      <c r="D166" s="55">
        <v>13000</v>
      </c>
      <c r="E166" s="55">
        <v>10400</v>
      </c>
    </row>
    <row r="167" spans="1:5" ht="16.5" thickBot="1" x14ac:dyDescent="0.3">
      <c r="A167" s="61" t="s">
        <v>228</v>
      </c>
      <c r="B167" s="12" t="s">
        <v>109</v>
      </c>
      <c r="C167" s="35">
        <v>0</v>
      </c>
      <c r="D167" s="43">
        <v>0</v>
      </c>
      <c r="E167" s="43">
        <v>0</v>
      </c>
    </row>
    <row r="168" spans="1:5" ht="17.25" thickTop="1" thickBot="1" x14ac:dyDescent="0.3">
      <c r="A168" s="60"/>
      <c r="B168" s="17" t="s">
        <v>6</v>
      </c>
      <c r="C168" s="44">
        <f>SUM(C153:C167)</f>
        <v>1765579.7400000002</v>
      </c>
      <c r="D168" s="44">
        <f>SUM(D153:D167)</f>
        <v>7266415</v>
      </c>
      <c r="E168" s="44">
        <v>10594513</v>
      </c>
    </row>
    <row r="169" spans="1:5" ht="16.5" thickTop="1" x14ac:dyDescent="0.25">
      <c r="A169" s="60"/>
      <c r="B169" s="15"/>
      <c r="C169" s="45"/>
      <c r="D169" s="45"/>
      <c r="E169" s="45"/>
    </row>
    <row r="170" spans="1:5" ht="15.75" x14ac:dyDescent="0.25">
      <c r="A170" s="61" t="s">
        <v>22</v>
      </c>
      <c r="B170" s="7" t="s">
        <v>416</v>
      </c>
      <c r="C170" s="40">
        <f>34904.34</f>
        <v>34904.339999999997</v>
      </c>
      <c r="D170" s="40">
        <v>0</v>
      </c>
      <c r="E170" s="40">
        <v>0</v>
      </c>
    </row>
    <row r="171" spans="1:5" ht="15.75" x14ac:dyDescent="0.25">
      <c r="A171" s="61" t="s">
        <v>343</v>
      </c>
      <c r="B171" s="7" t="s">
        <v>344</v>
      </c>
      <c r="C171" s="40">
        <v>729956.65</v>
      </c>
      <c r="D171" s="40">
        <v>4559865</v>
      </c>
      <c r="E171" s="40">
        <v>6500000</v>
      </c>
    </row>
    <row r="172" spans="1:5" ht="15.75" x14ac:dyDescent="0.25">
      <c r="A172" s="61" t="s">
        <v>24</v>
      </c>
      <c r="B172" s="16" t="s">
        <v>408</v>
      </c>
      <c r="C172" s="40">
        <v>4000</v>
      </c>
      <c r="D172" s="40">
        <v>20000</v>
      </c>
      <c r="E172" s="40">
        <v>10000</v>
      </c>
    </row>
    <row r="173" spans="1:5" ht="15.75" x14ac:dyDescent="0.25">
      <c r="A173" s="60" t="s">
        <v>251</v>
      </c>
      <c r="B173" s="16" t="s">
        <v>341</v>
      </c>
      <c r="C173" s="40">
        <v>112635.37</v>
      </c>
      <c r="D173" s="40">
        <v>445596</v>
      </c>
      <c r="E173" s="40">
        <v>399686</v>
      </c>
    </row>
    <row r="174" spans="1:5" ht="15.75" x14ac:dyDescent="0.25">
      <c r="A174" s="61" t="s">
        <v>37</v>
      </c>
      <c r="B174" s="16" t="s">
        <v>418</v>
      </c>
      <c r="C174" s="40">
        <v>11000</v>
      </c>
      <c r="D174" s="40">
        <v>12000</v>
      </c>
      <c r="E174" s="40">
        <v>11000</v>
      </c>
    </row>
    <row r="175" spans="1:5" ht="15.75" x14ac:dyDescent="0.25">
      <c r="A175" s="60" t="s">
        <v>340</v>
      </c>
      <c r="B175" s="16" t="s">
        <v>342</v>
      </c>
      <c r="C175" s="40">
        <f>547070.86-33655.93</f>
        <v>513414.93</v>
      </c>
      <c r="D175" s="40">
        <v>703954</v>
      </c>
      <c r="E175" s="40">
        <v>1708877</v>
      </c>
    </row>
    <row r="176" spans="1:5" ht="15.75" x14ac:dyDescent="0.25">
      <c r="A176" s="60" t="s">
        <v>393</v>
      </c>
      <c r="B176" s="16" t="s">
        <v>448</v>
      </c>
      <c r="C176" s="40">
        <v>33655.93</v>
      </c>
      <c r="D176" s="40">
        <v>0</v>
      </c>
      <c r="E176" s="40">
        <v>0</v>
      </c>
    </row>
    <row r="177" spans="1:5" ht="16.5" thickBot="1" x14ac:dyDescent="0.3">
      <c r="A177" s="61" t="s">
        <v>247</v>
      </c>
      <c r="B177" s="16" t="s">
        <v>349</v>
      </c>
      <c r="C177" s="40">
        <v>326012.52</v>
      </c>
      <c r="D177" s="40">
        <v>1525000</v>
      </c>
      <c r="E177" s="40">
        <v>1964950</v>
      </c>
    </row>
    <row r="178" spans="1:5" ht="17.25" thickTop="1" thickBot="1" x14ac:dyDescent="0.3">
      <c r="A178" s="60"/>
      <c r="B178" s="17" t="s">
        <v>51</v>
      </c>
      <c r="C178" s="50">
        <f>SUM(C170:C177)</f>
        <v>1765579.74</v>
      </c>
      <c r="D178" s="50">
        <f>SUM(D170:D177)</f>
        <v>7266415</v>
      </c>
      <c r="E178" s="50">
        <v>10594513</v>
      </c>
    </row>
    <row r="179" spans="1:5" ht="17.25" thickTop="1" thickBot="1" x14ac:dyDescent="0.3">
      <c r="A179" s="60"/>
      <c r="B179" s="15"/>
    </row>
    <row r="180" spans="1:5" ht="21" thickTop="1" thickBot="1" x14ac:dyDescent="0.45">
      <c r="A180" s="60"/>
      <c r="B180" s="29" t="s">
        <v>68</v>
      </c>
    </row>
    <row r="181" spans="1:5" ht="16.5" thickTop="1" x14ac:dyDescent="0.25">
      <c r="A181" s="60"/>
      <c r="B181" s="4" t="s">
        <v>2</v>
      </c>
    </row>
    <row r="182" spans="1:5" ht="15.75" x14ac:dyDescent="0.25">
      <c r="A182" s="60" t="s">
        <v>115</v>
      </c>
      <c r="B182" s="16" t="s">
        <v>116</v>
      </c>
      <c r="C182" s="43">
        <v>772888.37</v>
      </c>
      <c r="D182" s="43">
        <v>832911</v>
      </c>
      <c r="E182" s="43">
        <v>890204</v>
      </c>
    </row>
    <row r="183" spans="1:5" ht="15.75" x14ac:dyDescent="0.25">
      <c r="A183" s="60" t="s">
        <v>117</v>
      </c>
      <c r="B183" s="16" t="s">
        <v>118</v>
      </c>
      <c r="C183" s="43">
        <v>77810.009999999995</v>
      </c>
      <c r="D183" s="43">
        <v>65500</v>
      </c>
      <c r="E183" s="43">
        <v>93427</v>
      </c>
    </row>
    <row r="184" spans="1:5" ht="15.75" x14ac:dyDescent="0.25">
      <c r="A184" s="60" t="s">
        <v>119</v>
      </c>
      <c r="B184" s="16" t="s">
        <v>120</v>
      </c>
      <c r="C184" s="43">
        <v>37</v>
      </c>
      <c r="D184" s="43">
        <v>0</v>
      </c>
      <c r="E184" s="43">
        <v>0</v>
      </c>
    </row>
    <row r="185" spans="1:5" ht="15.75" x14ac:dyDescent="0.25">
      <c r="A185" s="61" t="s">
        <v>106</v>
      </c>
      <c r="B185" s="12" t="s">
        <v>121</v>
      </c>
      <c r="C185" s="43">
        <v>78206.34</v>
      </c>
      <c r="D185" s="43">
        <v>167731</v>
      </c>
      <c r="E185" s="43">
        <v>108712</v>
      </c>
    </row>
    <row r="186" spans="1:5" ht="15.75" x14ac:dyDescent="0.25">
      <c r="A186" s="61" t="s">
        <v>182</v>
      </c>
      <c r="B186" s="7" t="s">
        <v>191</v>
      </c>
      <c r="C186" s="43">
        <v>80563.240000000005</v>
      </c>
      <c r="D186" s="43">
        <v>147229</v>
      </c>
      <c r="E186" s="43">
        <v>99820</v>
      </c>
    </row>
    <row r="187" spans="1:5" ht="16.5" thickBot="1" x14ac:dyDescent="0.3">
      <c r="A187" s="61" t="s">
        <v>228</v>
      </c>
      <c r="B187" s="12" t="s">
        <v>109</v>
      </c>
      <c r="C187" s="43">
        <f>1010273.27-1009504.96</f>
        <v>768.31000000005588</v>
      </c>
      <c r="D187" s="43">
        <v>19561</v>
      </c>
      <c r="E187" s="43">
        <v>18805</v>
      </c>
    </row>
    <row r="188" spans="1:5" ht="17.25" thickTop="1" thickBot="1" x14ac:dyDescent="0.3">
      <c r="A188" s="60"/>
      <c r="B188" s="17" t="s">
        <v>6</v>
      </c>
      <c r="C188" s="44">
        <f>SUM(C182:C187)</f>
        <v>1010273.27</v>
      </c>
      <c r="D188" s="44">
        <f>SUM(D182:D187)</f>
        <v>1232932</v>
      </c>
      <c r="E188" s="44">
        <v>1210968</v>
      </c>
    </row>
    <row r="189" spans="1:5" ht="16.5" thickTop="1" x14ac:dyDescent="0.25">
      <c r="A189" s="60"/>
      <c r="B189" s="15"/>
      <c r="C189" s="45"/>
      <c r="D189" s="45"/>
      <c r="E189" s="45"/>
    </row>
    <row r="190" spans="1:5" ht="15.75" x14ac:dyDescent="0.25">
      <c r="A190" s="61" t="s">
        <v>450</v>
      </c>
      <c r="B190" s="7" t="s">
        <v>25</v>
      </c>
      <c r="C190" s="40">
        <v>896433.43</v>
      </c>
      <c r="D190" s="40">
        <v>1013122</v>
      </c>
      <c r="E190" s="40">
        <v>907351</v>
      </c>
    </row>
    <row r="191" spans="1:5" ht="15.75" x14ac:dyDescent="0.25">
      <c r="A191" s="61" t="s">
        <v>67</v>
      </c>
      <c r="B191" s="16" t="s">
        <v>314</v>
      </c>
      <c r="C191" s="40">
        <v>106431.64</v>
      </c>
      <c r="D191" s="40">
        <f>1232932-1013122-78263</f>
        <v>141547</v>
      </c>
      <c r="E191" s="40">
        <v>153617</v>
      </c>
    </row>
    <row r="192" spans="1:5" ht="15.75" x14ac:dyDescent="0.25">
      <c r="A192" s="61" t="s">
        <v>451</v>
      </c>
      <c r="B192" s="7" t="s">
        <v>234</v>
      </c>
      <c r="C192" s="40">
        <v>7408.2</v>
      </c>
      <c r="D192" s="40">
        <v>0</v>
      </c>
      <c r="E192" s="40">
        <v>0</v>
      </c>
    </row>
    <row r="193" spans="1:5" ht="16.5" thickBot="1" x14ac:dyDescent="0.3">
      <c r="A193" s="60" t="s">
        <v>311</v>
      </c>
      <c r="B193" s="7" t="s">
        <v>235</v>
      </c>
      <c r="C193" s="40">
        <v>0</v>
      </c>
      <c r="D193" s="40">
        <v>78263</v>
      </c>
      <c r="E193" s="40">
        <v>150000</v>
      </c>
    </row>
    <row r="194" spans="1:5" ht="17.25" thickTop="1" thickBot="1" x14ac:dyDescent="0.3">
      <c r="A194" s="61" t="s">
        <v>67</v>
      </c>
      <c r="B194" s="17" t="s">
        <v>51</v>
      </c>
      <c r="C194" s="50">
        <f>SUM(C190:C193)</f>
        <v>1010273.27</v>
      </c>
      <c r="D194" s="50">
        <f>SUM(D190:D193)</f>
        <v>1232932</v>
      </c>
      <c r="E194" s="50">
        <v>1210968</v>
      </c>
    </row>
    <row r="195" spans="1:5" ht="17.25" thickTop="1" thickBot="1" x14ac:dyDescent="0.3">
      <c r="A195" s="60"/>
      <c r="B195" s="15"/>
      <c r="C195" s="45"/>
      <c r="D195" s="45"/>
      <c r="E195" s="45"/>
    </row>
    <row r="196" spans="1:5" ht="21" thickTop="1" thickBot="1" x14ac:dyDescent="0.45">
      <c r="A196" s="60"/>
      <c r="B196" s="29" t="s">
        <v>452</v>
      </c>
      <c r="C196" s="45"/>
      <c r="D196" s="45"/>
      <c r="E196" s="45"/>
    </row>
    <row r="197" spans="1:5" ht="16.5" thickTop="1" x14ac:dyDescent="0.25">
      <c r="A197" s="60"/>
      <c r="B197" s="4" t="s">
        <v>2</v>
      </c>
      <c r="C197" s="45"/>
      <c r="D197" s="45"/>
      <c r="E197" s="45"/>
    </row>
    <row r="198" spans="1:5" ht="15.75" x14ac:dyDescent="0.25">
      <c r="A198" s="60" t="s">
        <v>117</v>
      </c>
      <c r="B198" s="7" t="s">
        <v>118</v>
      </c>
      <c r="C198" s="43">
        <f>333007.58+140280</f>
        <v>473287.58</v>
      </c>
      <c r="D198" s="43">
        <v>510000</v>
      </c>
      <c r="E198" s="43">
        <v>510000</v>
      </c>
    </row>
    <row r="199" spans="1:5" ht="15.75" x14ac:dyDescent="0.25">
      <c r="A199" s="60" t="s">
        <v>119</v>
      </c>
      <c r="B199" s="16" t="s">
        <v>120</v>
      </c>
      <c r="C199" s="43">
        <v>3723.52</v>
      </c>
      <c r="D199" s="43">
        <v>2000</v>
      </c>
      <c r="E199" s="43">
        <v>2000</v>
      </c>
    </row>
    <row r="200" spans="1:5" ht="16.5" thickBot="1" x14ac:dyDescent="0.3">
      <c r="A200" s="61" t="s">
        <v>228</v>
      </c>
      <c r="B200" s="7" t="s">
        <v>109</v>
      </c>
      <c r="C200" s="43">
        <v>0</v>
      </c>
      <c r="D200" s="43">
        <v>89059</v>
      </c>
      <c r="E200" s="43">
        <v>134479</v>
      </c>
    </row>
    <row r="201" spans="1:5" ht="17.25" thickTop="1" thickBot="1" x14ac:dyDescent="0.3">
      <c r="A201" s="60"/>
      <c r="B201" s="17" t="s">
        <v>6</v>
      </c>
      <c r="C201" s="44">
        <f>SUM(C198:C200)</f>
        <v>477011.10000000003</v>
      </c>
      <c r="D201" s="44">
        <f>SUM(D198:D200)</f>
        <v>601059</v>
      </c>
      <c r="E201" s="44">
        <v>646479</v>
      </c>
    </row>
    <row r="202" spans="1:5" ht="16.5" thickTop="1" x14ac:dyDescent="0.25">
      <c r="A202" s="60"/>
      <c r="B202" s="15"/>
      <c r="C202" s="45"/>
      <c r="D202" s="45"/>
      <c r="E202" s="45"/>
    </row>
    <row r="203" spans="1:5" ht="15.75" x14ac:dyDescent="0.25">
      <c r="A203" s="61" t="s">
        <v>453</v>
      </c>
      <c r="B203" s="7" t="s">
        <v>25</v>
      </c>
      <c r="C203" s="43">
        <v>157841.73000000001</v>
      </c>
      <c r="D203" s="43">
        <v>251831</v>
      </c>
      <c r="E203" s="43">
        <v>286729</v>
      </c>
    </row>
    <row r="204" spans="1:5" ht="15.75" x14ac:dyDescent="0.25">
      <c r="A204" s="61" t="s">
        <v>73</v>
      </c>
      <c r="B204" s="16" t="s">
        <v>314</v>
      </c>
      <c r="C204" s="43">
        <v>218269.04</v>
      </c>
      <c r="D204" s="43">
        <v>289728</v>
      </c>
      <c r="E204" s="43">
        <v>312750</v>
      </c>
    </row>
    <row r="205" spans="1:5" ht="15.75" x14ac:dyDescent="0.25">
      <c r="A205" s="61" t="s">
        <v>454</v>
      </c>
      <c r="B205" s="7" t="s">
        <v>234</v>
      </c>
      <c r="C205" s="43">
        <v>0</v>
      </c>
      <c r="D205" s="43">
        <v>9500</v>
      </c>
      <c r="E205" s="43">
        <v>0</v>
      </c>
    </row>
    <row r="206" spans="1:5" ht="16.5" thickBot="1" x14ac:dyDescent="0.3">
      <c r="A206" s="60" t="s">
        <v>312</v>
      </c>
      <c r="B206" s="7" t="s">
        <v>235</v>
      </c>
      <c r="C206" s="43">
        <f>477011.1-376110.77</f>
        <v>100900.32999999996</v>
      </c>
      <c r="D206" s="43">
        <v>50000</v>
      </c>
      <c r="E206" s="43">
        <v>47000</v>
      </c>
    </row>
    <row r="207" spans="1:5" ht="17.25" thickTop="1" thickBot="1" x14ac:dyDescent="0.3">
      <c r="A207" s="61"/>
      <c r="B207" s="17" t="s">
        <v>51</v>
      </c>
      <c r="C207" s="51">
        <f>SUM(C203:C206)</f>
        <v>477011.1</v>
      </c>
      <c r="D207" s="51">
        <f>SUM(D203:D206)</f>
        <v>601059</v>
      </c>
      <c r="E207" s="51">
        <v>646479</v>
      </c>
    </row>
    <row r="208" spans="1:5" ht="17.25" thickTop="1" thickBot="1" x14ac:dyDescent="0.3">
      <c r="A208" s="60"/>
      <c r="B208" s="15"/>
    </row>
    <row r="209" spans="1:5" ht="21" thickTop="1" thickBot="1" x14ac:dyDescent="0.45">
      <c r="A209" s="60"/>
      <c r="B209" s="29" t="s">
        <v>372</v>
      </c>
      <c r="C209" s="45"/>
      <c r="D209" s="45"/>
      <c r="E209" s="45"/>
    </row>
    <row r="210" spans="1:5" ht="16.5" thickTop="1" x14ac:dyDescent="0.25">
      <c r="A210" s="60"/>
      <c r="B210" s="4" t="s">
        <v>2</v>
      </c>
      <c r="C210" s="45"/>
      <c r="D210" s="45"/>
      <c r="E210" s="45"/>
    </row>
    <row r="211" spans="1:5" ht="15.75" x14ac:dyDescent="0.25">
      <c r="A211" s="60" t="s">
        <v>115</v>
      </c>
      <c r="B211" s="7" t="s">
        <v>123</v>
      </c>
      <c r="C211" s="43">
        <v>0</v>
      </c>
      <c r="D211" s="43">
        <v>0</v>
      </c>
      <c r="E211" s="43">
        <v>0</v>
      </c>
    </row>
    <row r="212" spans="1:5" ht="15.75" x14ac:dyDescent="0.25">
      <c r="A212" s="60" t="s">
        <v>117</v>
      </c>
      <c r="B212" s="16" t="s">
        <v>118</v>
      </c>
      <c r="C212" s="43">
        <v>2025251.93</v>
      </c>
      <c r="D212" s="43">
        <v>2253140</v>
      </c>
      <c r="E212" s="43">
        <v>2338198</v>
      </c>
    </row>
    <row r="213" spans="1:5" ht="15.75" x14ac:dyDescent="0.25">
      <c r="A213" s="60" t="s">
        <v>119</v>
      </c>
      <c r="B213" s="16" t="s">
        <v>120</v>
      </c>
      <c r="C213" s="43">
        <v>15941.78</v>
      </c>
      <c r="D213" s="43">
        <v>0</v>
      </c>
      <c r="E213" s="43">
        <v>0</v>
      </c>
    </row>
    <row r="214" spans="1:5" ht="15.75" x14ac:dyDescent="0.25">
      <c r="A214" s="61" t="s">
        <v>106</v>
      </c>
      <c r="B214" s="12" t="s">
        <v>121</v>
      </c>
      <c r="C214" s="43">
        <v>140302.04999999999</v>
      </c>
      <c r="D214" s="43">
        <v>0</v>
      </c>
      <c r="E214" s="43">
        <v>0</v>
      </c>
    </row>
    <row r="215" spans="1:5" ht="16.5" thickBot="1" x14ac:dyDescent="0.3">
      <c r="A215" s="61" t="s">
        <v>228</v>
      </c>
      <c r="B215" s="59" t="s">
        <v>109</v>
      </c>
      <c r="C215" s="43">
        <v>0</v>
      </c>
      <c r="D215" s="43">
        <v>0</v>
      </c>
      <c r="E215" s="43">
        <v>0</v>
      </c>
    </row>
    <row r="216" spans="1:5" ht="17.25" thickTop="1" thickBot="1" x14ac:dyDescent="0.3">
      <c r="A216" s="60"/>
      <c r="B216" s="17" t="s">
        <v>6</v>
      </c>
      <c r="C216" s="44">
        <f>SUM(C211:C215)</f>
        <v>2181495.7599999998</v>
      </c>
      <c r="D216" s="44">
        <f>SUM(D211:D215)</f>
        <v>2253140</v>
      </c>
      <c r="E216" s="44">
        <v>2338198</v>
      </c>
    </row>
    <row r="217" spans="1:5" ht="16.5" thickTop="1" x14ac:dyDescent="0.25">
      <c r="A217" s="60"/>
      <c r="B217" s="15"/>
      <c r="C217" s="45"/>
      <c r="D217" s="45"/>
      <c r="E217" s="45"/>
    </row>
    <row r="218" spans="1:5" ht="15.75" x14ac:dyDescent="0.25">
      <c r="A218" s="60"/>
      <c r="B218" s="4" t="s">
        <v>7</v>
      </c>
      <c r="C218" s="45"/>
      <c r="D218" s="45"/>
      <c r="E218" s="45"/>
    </row>
    <row r="219" spans="1:5" ht="15.75" x14ac:dyDescent="0.25">
      <c r="A219" s="61" t="s">
        <v>397</v>
      </c>
      <c r="B219" s="7" t="s">
        <v>398</v>
      </c>
      <c r="C219" s="43">
        <v>1863342.52</v>
      </c>
      <c r="D219" s="43">
        <v>1909242</v>
      </c>
      <c r="E219" s="43">
        <v>1963805</v>
      </c>
    </row>
    <row r="220" spans="1:5" ht="15.75" x14ac:dyDescent="0.25">
      <c r="A220" s="61" t="s">
        <v>399</v>
      </c>
      <c r="B220" s="7" t="s">
        <v>400</v>
      </c>
      <c r="C220" s="43">
        <v>95602.64</v>
      </c>
      <c r="D220" s="43">
        <v>101660</v>
      </c>
      <c r="E220" s="43">
        <v>100790</v>
      </c>
    </row>
    <row r="221" spans="1:5" ht="15.75" x14ac:dyDescent="0.25">
      <c r="A221" s="61" t="s">
        <v>401</v>
      </c>
      <c r="B221" s="7" t="s">
        <v>402</v>
      </c>
      <c r="C221" s="43">
        <v>106790.89</v>
      </c>
      <c r="D221" s="43">
        <v>119251</v>
      </c>
      <c r="E221" s="43">
        <v>123344</v>
      </c>
    </row>
    <row r="222" spans="1:5" ht="15.75" x14ac:dyDescent="0.25">
      <c r="A222" s="61" t="s">
        <v>403</v>
      </c>
      <c r="B222" s="7" t="s">
        <v>404</v>
      </c>
      <c r="C222" s="43">
        <v>115759.71</v>
      </c>
      <c r="D222" s="43">
        <v>108784</v>
      </c>
      <c r="E222" s="43">
        <v>145708</v>
      </c>
    </row>
    <row r="223" spans="1:5" ht="16.5" thickBot="1" x14ac:dyDescent="0.3">
      <c r="A223" s="60" t="s">
        <v>405</v>
      </c>
      <c r="B223" s="7" t="s">
        <v>235</v>
      </c>
      <c r="C223" s="43">
        <v>0</v>
      </c>
      <c r="D223" s="43">
        <v>14203</v>
      </c>
      <c r="E223" s="43">
        <v>4551</v>
      </c>
    </row>
    <row r="224" spans="1:5" ht="17.25" thickTop="1" thickBot="1" x14ac:dyDescent="0.3">
      <c r="A224" s="60"/>
      <c r="B224" s="17" t="s">
        <v>51</v>
      </c>
      <c r="C224" s="44">
        <f>SUM(C219:C223)</f>
        <v>2181495.7599999998</v>
      </c>
      <c r="D224" s="44">
        <f>SUM(D219:D223)</f>
        <v>2253140</v>
      </c>
      <c r="E224" s="44">
        <v>2338198</v>
      </c>
    </row>
    <row r="225" spans="1:5" ht="17.25" thickTop="1" thickBot="1" x14ac:dyDescent="0.3">
      <c r="A225" s="60"/>
      <c r="B225" s="15"/>
      <c r="C225" s="45"/>
      <c r="D225" s="45"/>
      <c r="E225" s="45"/>
    </row>
    <row r="226" spans="1:5" ht="21" thickTop="1" thickBot="1" x14ac:dyDescent="0.45">
      <c r="A226" s="60"/>
      <c r="B226" s="29" t="s">
        <v>184</v>
      </c>
    </row>
    <row r="227" spans="1:5" ht="16.5" thickTop="1" x14ac:dyDescent="0.25">
      <c r="A227" s="60"/>
      <c r="B227" s="4" t="s">
        <v>2</v>
      </c>
    </row>
    <row r="228" spans="1:5" ht="15.75" x14ac:dyDescent="0.25">
      <c r="A228" s="60" t="s">
        <v>74</v>
      </c>
      <c r="B228" s="7" t="s">
        <v>192</v>
      </c>
      <c r="C228" s="43">
        <v>1499972.85</v>
      </c>
      <c r="D228" s="43">
        <v>1508000</v>
      </c>
      <c r="E228" s="43">
        <v>1700000</v>
      </c>
    </row>
    <row r="229" spans="1:5" ht="15.75" x14ac:dyDescent="0.25">
      <c r="A229" s="60" t="s">
        <v>193</v>
      </c>
      <c r="B229" s="16" t="s">
        <v>194</v>
      </c>
      <c r="C229" s="43">
        <v>624988.68000000005</v>
      </c>
      <c r="D229" s="43">
        <v>617000</v>
      </c>
      <c r="E229" s="43">
        <v>708000</v>
      </c>
    </row>
    <row r="230" spans="1:5" ht="15.75" x14ac:dyDescent="0.25">
      <c r="A230" s="60" t="s">
        <v>119</v>
      </c>
      <c r="B230" s="16" t="s">
        <v>120</v>
      </c>
      <c r="C230" s="43">
        <v>9708.26</v>
      </c>
      <c r="D230" s="43">
        <v>7000</v>
      </c>
      <c r="E230" s="43">
        <v>1000</v>
      </c>
    </row>
    <row r="231" spans="1:5" ht="16.5" thickBot="1" x14ac:dyDescent="0.3">
      <c r="A231" s="61" t="s">
        <v>228</v>
      </c>
      <c r="B231" s="7" t="s">
        <v>109</v>
      </c>
      <c r="C231" s="43">
        <f>3577248.48-2134669.79</f>
        <v>1442578.69</v>
      </c>
      <c r="D231" s="43">
        <v>1779799</v>
      </c>
      <c r="E231" s="43">
        <v>444000</v>
      </c>
    </row>
    <row r="232" spans="1:5" ht="17.25" thickTop="1" thickBot="1" x14ac:dyDescent="0.3">
      <c r="A232" s="60"/>
      <c r="B232" s="17" t="s">
        <v>6</v>
      </c>
      <c r="C232" s="44">
        <f>SUM(C228:C231)</f>
        <v>3577248.48</v>
      </c>
      <c r="D232" s="44">
        <f>SUM(D228:D231)</f>
        <v>3911799</v>
      </c>
      <c r="E232" s="44">
        <v>2853000</v>
      </c>
    </row>
    <row r="233" spans="1:5" ht="16.5" thickTop="1" x14ac:dyDescent="0.25">
      <c r="A233" s="60"/>
      <c r="B233" s="10"/>
    </row>
    <row r="234" spans="1:5" ht="15.75" x14ac:dyDescent="0.25">
      <c r="A234" s="60"/>
      <c r="B234" s="4" t="s">
        <v>7</v>
      </c>
    </row>
    <row r="235" spans="1:5" ht="15.75" x14ac:dyDescent="0.25">
      <c r="A235" s="61" t="s">
        <v>166</v>
      </c>
      <c r="B235" s="7" t="s">
        <v>125</v>
      </c>
      <c r="C235" s="43">
        <v>1261789.94</v>
      </c>
      <c r="D235" s="43">
        <v>1070778</v>
      </c>
      <c r="E235" s="43">
        <v>1352000</v>
      </c>
    </row>
    <row r="236" spans="1:5" ht="15.75" x14ac:dyDescent="0.25">
      <c r="A236" s="61" t="s">
        <v>166</v>
      </c>
      <c r="B236" s="7" t="s">
        <v>455</v>
      </c>
      <c r="C236" s="43">
        <v>108000</v>
      </c>
      <c r="D236" s="43">
        <v>113000</v>
      </c>
      <c r="E236" s="43">
        <v>108000</v>
      </c>
    </row>
    <row r="237" spans="1:5" ht="15.75" x14ac:dyDescent="0.25">
      <c r="A237" s="61" t="s">
        <v>75</v>
      </c>
      <c r="B237" s="7" t="s">
        <v>179</v>
      </c>
      <c r="C237" s="43">
        <v>0</v>
      </c>
      <c r="D237" s="43">
        <v>10500</v>
      </c>
      <c r="E237" s="43">
        <v>0</v>
      </c>
    </row>
    <row r="238" spans="1:5" ht="15.75" x14ac:dyDescent="0.25">
      <c r="A238" s="61" t="s">
        <v>313</v>
      </c>
      <c r="B238" s="16" t="s">
        <v>278</v>
      </c>
      <c r="C238" s="43">
        <v>2207458.54</v>
      </c>
      <c r="D238" s="43">
        <v>847154</v>
      </c>
      <c r="E238" s="43">
        <v>1036380</v>
      </c>
    </row>
    <row r="239" spans="1:5" ht="16.5" thickBot="1" x14ac:dyDescent="0.3">
      <c r="A239" s="61" t="s">
        <v>180</v>
      </c>
      <c r="B239" s="7" t="s">
        <v>235</v>
      </c>
      <c r="C239" s="43">
        <v>0</v>
      </c>
      <c r="D239" s="43">
        <v>1870367</v>
      </c>
      <c r="E239" s="43">
        <v>356620</v>
      </c>
    </row>
    <row r="240" spans="1:5" ht="17.25" thickTop="1" thickBot="1" x14ac:dyDescent="0.3">
      <c r="A240" s="60" t="s">
        <v>8</v>
      </c>
      <c r="B240" s="17" t="s">
        <v>51</v>
      </c>
      <c r="C240" s="44">
        <f>SUM(C235:C239)</f>
        <v>3577248.48</v>
      </c>
      <c r="D240" s="44">
        <f>SUM(D235:D239)</f>
        <v>3911799</v>
      </c>
      <c r="E240" s="44">
        <v>2853000</v>
      </c>
    </row>
    <row r="241" spans="1:5" ht="17.25" thickTop="1" thickBot="1" x14ac:dyDescent="0.3">
      <c r="A241" s="60"/>
      <c r="B241" s="10"/>
    </row>
    <row r="242" spans="1:5" ht="21" thickTop="1" thickBot="1" x14ac:dyDescent="0.45">
      <c r="A242" s="60"/>
      <c r="B242" s="29" t="s">
        <v>185</v>
      </c>
    </row>
    <row r="243" spans="1:5" ht="16.5" thickTop="1" x14ac:dyDescent="0.25">
      <c r="A243" s="60"/>
      <c r="B243" s="4" t="s">
        <v>2</v>
      </c>
    </row>
    <row r="244" spans="1:5" ht="15.75" x14ac:dyDescent="0.25">
      <c r="A244" s="61" t="s">
        <v>262</v>
      </c>
      <c r="B244" s="7" t="s">
        <v>76</v>
      </c>
      <c r="C244" s="43">
        <v>5268598.5999999996</v>
      </c>
      <c r="D244" s="43">
        <v>5270000</v>
      </c>
      <c r="E244" s="43">
        <v>5675000</v>
      </c>
    </row>
    <row r="245" spans="1:5" ht="15.75" x14ac:dyDescent="0.25">
      <c r="A245" s="61" t="s">
        <v>263</v>
      </c>
      <c r="B245" s="7" t="s">
        <v>124</v>
      </c>
      <c r="C245" s="43">
        <v>779636.85</v>
      </c>
      <c r="D245" s="43">
        <v>780000</v>
      </c>
      <c r="E245" s="43">
        <v>800000</v>
      </c>
    </row>
    <row r="246" spans="1:5" ht="15.75" x14ac:dyDescent="0.25">
      <c r="A246" s="60" t="s">
        <v>115</v>
      </c>
      <c r="B246" s="7" t="s">
        <v>123</v>
      </c>
      <c r="C246" s="43">
        <v>152.78</v>
      </c>
      <c r="D246" s="43">
        <v>0</v>
      </c>
      <c r="E246" s="43">
        <v>0</v>
      </c>
    </row>
    <row r="247" spans="1:5" ht="15.75" x14ac:dyDescent="0.25">
      <c r="A247" s="60" t="s">
        <v>117</v>
      </c>
      <c r="B247" s="7" t="s">
        <v>118</v>
      </c>
      <c r="C247" s="43">
        <v>18209</v>
      </c>
      <c r="D247" s="43">
        <v>16000</v>
      </c>
      <c r="E247" s="43">
        <v>15000</v>
      </c>
    </row>
    <row r="248" spans="1:5" ht="15.75" x14ac:dyDescent="0.25">
      <c r="A248" s="61" t="s">
        <v>428</v>
      </c>
      <c r="B248" s="7" t="s">
        <v>19</v>
      </c>
      <c r="C248" s="35">
        <v>111465.67</v>
      </c>
      <c r="D248" s="35">
        <v>140000</v>
      </c>
      <c r="E248" s="35">
        <v>120000</v>
      </c>
    </row>
    <row r="249" spans="1:5" ht="15.75" x14ac:dyDescent="0.25">
      <c r="A249" s="60" t="s">
        <v>119</v>
      </c>
      <c r="B249" s="16" t="s">
        <v>120</v>
      </c>
      <c r="C249" s="43">
        <v>73199.539999999994</v>
      </c>
      <c r="D249" s="43">
        <v>50000</v>
      </c>
      <c r="E249" s="43">
        <v>50000</v>
      </c>
    </row>
    <row r="250" spans="1:5" ht="16.5" thickBot="1" x14ac:dyDescent="0.3">
      <c r="A250" s="61" t="s">
        <v>228</v>
      </c>
      <c r="B250" s="7" t="s">
        <v>109</v>
      </c>
      <c r="C250" s="43">
        <f>10410093.71-6139796.77</f>
        <v>4270296.9400000013</v>
      </c>
      <c r="D250" s="43">
        <v>7309848</v>
      </c>
      <c r="E250" s="43">
        <v>3118000</v>
      </c>
    </row>
    <row r="251" spans="1:5" ht="17.25" thickTop="1" thickBot="1" x14ac:dyDescent="0.3">
      <c r="A251" s="60"/>
      <c r="B251" s="17" t="s">
        <v>6</v>
      </c>
      <c r="C251" s="44">
        <f>SUM(C244:C250)</f>
        <v>10521559.380000001</v>
      </c>
      <c r="D251" s="44">
        <f>SUM(D244:D250)</f>
        <v>13565848</v>
      </c>
      <c r="E251" s="44">
        <v>9778000</v>
      </c>
    </row>
    <row r="252" spans="1:5" ht="16.5" thickTop="1" x14ac:dyDescent="0.25">
      <c r="A252" s="60"/>
      <c r="B252" s="15"/>
      <c r="C252" s="45"/>
      <c r="D252" s="45"/>
      <c r="E252" s="45"/>
    </row>
    <row r="253" spans="1:5" ht="15.75" x14ac:dyDescent="0.25">
      <c r="A253" s="60"/>
      <c r="B253" s="4" t="s">
        <v>7</v>
      </c>
      <c r="C253" s="45"/>
      <c r="D253" s="45"/>
      <c r="E253" s="45"/>
    </row>
    <row r="254" spans="1:5" ht="15.75" x14ac:dyDescent="0.25">
      <c r="A254" s="61" t="s">
        <v>46</v>
      </c>
      <c r="B254" s="16" t="s">
        <v>477</v>
      </c>
      <c r="C254" s="43">
        <v>1128630.06</v>
      </c>
      <c r="D254" s="43">
        <v>1111500</v>
      </c>
      <c r="E254" s="43">
        <v>1095181</v>
      </c>
    </row>
    <row r="255" spans="1:5" ht="15.75" x14ac:dyDescent="0.25">
      <c r="A255" s="61" t="s">
        <v>186</v>
      </c>
      <c r="B255" s="16" t="s">
        <v>314</v>
      </c>
      <c r="C255" s="43">
        <f>18000+214834.84</f>
        <v>232834.84</v>
      </c>
      <c r="D255" s="43">
        <v>569600</v>
      </c>
      <c r="E255" s="43">
        <v>291377</v>
      </c>
    </row>
    <row r="256" spans="1:5" ht="15.75" x14ac:dyDescent="0.25">
      <c r="A256" s="61" t="s">
        <v>186</v>
      </c>
      <c r="B256" s="16" t="s">
        <v>409</v>
      </c>
      <c r="C256" s="43">
        <f>64574.93+847535.36+348004.6+118962+82473.3+10651.16+20309.57+523006.39</f>
        <v>2015517.31</v>
      </c>
      <c r="D256" s="43">
        <f>16154+613035+959+196895+67457</f>
        <v>894500</v>
      </c>
      <c r="E256" s="43">
        <v>1831498</v>
      </c>
    </row>
    <row r="257" spans="1:5" ht="15.75" x14ac:dyDescent="0.25">
      <c r="A257" s="60" t="s">
        <v>126</v>
      </c>
      <c r="B257" s="16" t="s">
        <v>77</v>
      </c>
      <c r="C257" s="43">
        <v>103010</v>
      </c>
      <c r="D257" s="43">
        <v>104155</v>
      </c>
      <c r="E257" s="43">
        <v>104113</v>
      </c>
    </row>
    <row r="258" spans="1:5" ht="15.75" x14ac:dyDescent="0.25">
      <c r="A258" s="60" t="s">
        <v>126</v>
      </c>
      <c r="B258" s="16" t="s">
        <v>187</v>
      </c>
      <c r="C258" s="43">
        <v>143569</v>
      </c>
      <c r="D258" s="43">
        <f>200000-42</f>
        <v>199958</v>
      </c>
      <c r="E258" s="43">
        <v>200000</v>
      </c>
    </row>
    <row r="259" spans="1:5" ht="15.75" x14ac:dyDescent="0.25">
      <c r="A259" s="60" t="s">
        <v>126</v>
      </c>
      <c r="B259" s="16" t="s">
        <v>476</v>
      </c>
      <c r="C259" s="43">
        <v>3209.69</v>
      </c>
      <c r="D259" s="43">
        <v>2158</v>
      </c>
      <c r="E259" s="43">
        <v>1600</v>
      </c>
    </row>
    <row r="260" spans="1:5" ht="15.75" x14ac:dyDescent="0.25">
      <c r="A260" s="61" t="s">
        <v>186</v>
      </c>
      <c r="B260" s="16" t="s">
        <v>456</v>
      </c>
      <c r="C260" s="43">
        <v>604382</v>
      </c>
      <c r="D260" s="43">
        <v>175000</v>
      </c>
      <c r="E260" s="43">
        <v>125000</v>
      </c>
    </row>
    <row r="261" spans="1:5" ht="15.75" x14ac:dyDescent="0.25">
      <c r="A261" s="60" t="s">
        <v>457</v>
      </c>
      <c r="B261" s="16" t="s">
        <v>396</v>
      </c>
      <c r="C261" s="43">
        <v>15038</v>
      </c>
      <c r="D261" s="43">
        <v>0</v>
      </c>
      <c r="E261" s="43">
        <v>0</v>
      </c>
    </row>
    <row r="262" spans="1:5" ht="15.75" x14ac:dyDescent="0.25">
      <c r="A262" s="60" t="s">
        <v>78</v>
      </c>
      <c r="B262" s="16" t="s">
        <v>278</v>
      </c>
      <c r="C262" s="43">
        <v>0</v>
      </c>
      <c r="D262" s="43">
        <v>1370559</v>
      </c>
      <c r="E262" s="43">
        <v>1167933</v>
      </c>
    </row>
    <row r="263" spans="1:5" ht="15.75" x14ac:dyDescent="0.25">
      <c r="A263" s="60" t="s">
        <v>78</v>
      </c>
      <c r="B263" s="16" t="s">
        <v>410</v>
      </c>
      <c r="C263" s="43">
        <v>0</v>
      </c>
      <c r="D263" s="43">
        <v>305000</v>
      </c>
      <c r="E263" s="43">
        <v>284776</v>
      </c>
    </row>
    <row r="264" spans="1:5" ht="15.75" x14ac:dyDescent="0.25">
      <c r="A264" s="60" t="s">
        <v>78</v>
      </c>
      <c r="B264" s="16" t="s">
        <v>423</v>
      </c>
      <c r="C264" s="43">
        <v>6027966.9100000001</v>
      </c>
      <c r="D264" s="43">
        <v>2577412</v>
      </c>
      <c r="E264" s="43">
        <v>0</v>
      </c>
    </row>
    <row r="265" spans="1:5" ht="15.75" x14ac:dyDescent="0.25">
      <c r="A265" s="60" t="s">
        <v>78</v>
      </c>
      <c r="B265" s="16" t="s">
        <v>431</v>
      </c>
      <c r="C265" s="43">
        <v>0</v>
      </c>
      <c r="D265" s="43">
        <v>1150000</v>
      </c>
      <c r="E265" s="43">
        <v>1600000</v>
      </c>
    </row>
    <row r="266" spans="1:5" ht="15.75" x14ac:dyDescent="0.25">
      <c r="A266" s="60" t="s">
        <v>172</v>
      </c>
      <c r="B266" s="16" t="s">
        <v>315</v>
      </c>
      <c r="C266" s="43">
        <v>247401.57</v>
      </c>
      <c r="D266" s="43">
        <v>350000</v>
      </c>
      <c r="E266" s="43">
        <v>350000</v>
      </c>
    </row>
    <row r="267" spans="1:5" ht="16.5" thickBot="1" x14ac:dyDescent="0.3">
      <c r="A267" s="60" t="s">
        <v>172</v>
      </c>
      <c r="B267" s="16" t="s">
        <v>235</v>
      </c>
      <c r="C267" s="43">
        <v>0</v>
      </c>
      <c r="D267" s="43">
        <v>4756006</v>
      </c>
      <c r="E267" s="43">
        <v>2726522</v>
      </c>
    </row>
    <row r="268" spans="1:5" ht="17.25" thickTop="1" thickBot="1" x14ac:dyDescent="0.3">
      <c r="A268" s="60"/>
      <c r="B268" s="17" t="s">
        <v>51</v>
      </c>
      <c r="C268" s="41">
        <f>SUM(C254:C267)</f>
        <v>10521559.380000001</v>
      </c>
      <c r="D268" s="41">
        <f>SUM(D254:D267)</f>
        <v>13565848</v>
      </c>
      <c r="E268" s="41">
        <v>9778000</v>
      </c>
    </row>
    <row r="269" spans="1:5" ht="17.25" thickTop="1" thickBot="1" x14ac:dyDescent="0.3">
      <c r="A269" s="60"/>
      <c r="B269" s="15"/>
      <c r="C269" s="42"/>
      <c r="D269" s="42"/>
      <c r="E269" s="42"/>
    </row>
    <row r="270" spans="1:5" ht="21" thickTop="1" thickBot="1" x14ac:dyDescent="0.45">
      <c r="A270" s="60"/>
      <c r="B270" s="29" t="s">
        <v>173</v>
      </c>
      <c r="D270" s="42"/>
      <c r="E270" s="42"/>
    </row>
    <row r="271" spans="1:5" ht="16.5" thickTop="1" x14ac:dyDescent="0.25">
      <c r="A271" s="60"/>
      <c r="B271" s="4" t="s">
        <v>2</v>
      </c>
      <c r="C271" s="42"/>
      <c r="D271" s="42"/>
      <c r="E271" s="42"/>
    </row>
    <row r="272" spans="1:5" ht="15.75" x14ac:dyDescent="0.25">
      <c r="A272" s="60" t="s">
        <v>127</v>
      </c>
      <c r="B272" s="7" t="s">
        <v>189</v>
      </c>
      <c r="C272" s="35">
        <v>5499765.1399999997</v>
      </c>
      <c r="D272" s="35">
        <v>7100357</v>
      </c>
      <c r="E272" s="35">
        <v>7240000</v>
      </c>
    </row>
    <row r="273" spans="1:5" ht="15.75" x14ac:dyDescent="0.25">
      <c r="A273" s="60" t="s">
        <v>115</v>
      </c>
      <c r="B273" s="7" t="s">
        <v>123</v>
      </c>
      <c r="C273" s="43">
        <v>97050</v>
      </c>
      <c r="D273" s="43">
        <v>125374</v>
      </c>
      <c r="E273" s="43">
        <v>125000</v>
      </c>
    </row>
    <row r="274" spans="1:5" ht="15.75" x14ac:dyDescent="0.25">
      <c r="A274" s="61" t="s">
        <v>352</v>
      </c>
      <c r="B274" s="16" t="s">
        <v>3</v>
      </c>
      <c r="C274" s="35">
        <v>1866136.31</v>
      </c>
      <c r="D274" s="35">
        <v>2001181</v>
      </c>
      <c r="E274" s="35">
        <v>2063440</v>
      </c>
    </row>
    <row r="275" spans="1:5" ht="15.75" x14ac:dyDescent="0.25">
      <c r="A275" s="61" t="s">
        <v>411</v>
      </c>
      <c r="B275" s="16" t="s">
        <v>412</v>
      </c>
      <c r="C275" s="35">
        <v>43467.06</v>
      </c>
      <c r="D275" s="35">
        <v>51698</v>
      </c>
      <c r="E275" s="35">
        <v>71530</v>
      </c>
    </row>
    <row r="276" spans="1:5" ht="15.75" x14ac:dyDescent="0.25">
      <c r="A276" s="61" t="s">
        <v>271</v>
      </c>
      <c r="B276" s="7" t="s">
        <v>18</v>
      </c>
      <c r="C276" s="35">
        <v>5940.61</v>
      </c>
      <c r="D276" s="35">
        <v>4000</v>
      </c>
      <c r="E276" s="35">
        <v>2000</v>
      </c>
    </row>
    <row r="277" spans="1:5" ht="15.75" x14ac:dyDescent="0.25">
      <c r="A277" s="61" t="s">
        <v>284</v>
      </c>
      <c r="B277" s="7" t="s">
        <v>285</v>
      </c>
      <c r="C277" s="35">
        <v>18790.3</v>
      </c>
      <c r="D277" s="35">
        <v>22412</v>
      </c>
      <c r="E277" s="35">
        <v>22376</v>
      </c>
    </row>
    <row r="278" spans="1:5" ht="15.75" x14ac:dyDescent="0.25">
      <c r="A278" s="61" t="s">
        <v>119</v>
      </c>
      <c r="B278" s="16" t="s">
        <v>120</v>
      </c>
      <c r="C278" s="43">
        <v>30509.9</v>
      </c>
      <c r="D278" s="43">
        <v>20000</v>
      </c>
      <c r="E278" s="43">
        <v>20000</v>
      </c>
    </row>
    <row r="279" spans="1:5" ht="16.5" thickBot="1" x14ac:dyDescent="0.3">
      <c r="A279" s="61" t="s">
        <v>228</v>
      </c>
      <c r="B279" s="7" t="s">
        <v>109</v>
      </c>
      <c r="C279" s="43">
        <f>9449312.06-7561659.32</f>
        <v>1887652.7400000002</v>
      </c>
      <c r="D279" s="43">
        <v>945420</v>
      </c>
      <c r="E279" s="43">
        <v>3191000</v>
      </c>
    </row>
    <row r="280" spans="1:5" ht="17.25" thickTop="1" thickBot="1" x14ac:dyDescent="0.3">
      <c r="A280" s="60"/>
      <c r="B280" s="17" t="s">
        <v>6</v>
      </c>
      <c r="C280" s="44">
        <f>SUM(C272:C279)</f>
        <v>9449312.0599999987</v>
      </c>
      <c r="D280" s="44">
        <f>SUM(D272:D279)</f>
        <v>10270442</v>
      </c>
      <c r="E280" s="44">
        <v>12735346</v>
      </c>
    </row>
    <row r="281" spans="1:5" ht="16.5" thickTop="1" x14ac:dyDescent="0.25">
      <c r="A281" s="60"/>
      <c r="B281" s="15"/>
      <c r="C281" s="57"/>
      <c r="D281" s="46"/>
      <c r="E281" s="46"/>
    </row>
    <row r="282" spans="1:5" ht="15.75" x14ac:dyDescent="0.25">
      <c r="A282" s="60"/>
      <c r="B282" s="4" t="s">
        <v>7</v>
      </c>
      <c r="C282" s="46"/>
      <c r="D282" s="46"/>
      <c r="E282" s="46"/>
    </row>
    <row r="283" spans="1:5" ht="15.75" x14ac:dyDescent="0.25">
      <c r="A283" s="61" t="s">
        <v>29</v>
      </c>
      <c r="B283" s="8" t="s">
        <v>200</v>
      </c>
      <c r="C283" s="35">
        <v>350780</v>
      </c>
      <c r="D283" s="35">
        <v>465319</v>
      </c>
      <c r="E283" s="54">
        <v>413878</v>
      </c>
    </row>
    <row r="284" spans="1:5" ht="15.75" x14ac:dyDescent="0.25">
      <c r="A284" s="61" t="s">
        <v>30</v>
      </c>
      <c r="B284" s="12" t="s">
        <v>31</v>
      </c>
      <c r="C284" s="54">
        <v>933378.38</v>
      </c>
      <c r="D284" s="54">
        <v>1018462</v>
      </c>
      <c r="E284" s="54">
        <v>727813</v>
      </c>
    </row>
    <row r="285" spans="1:5" ht="15.75" x14ac:dyDescent="0.25">
      <c r="A285" s="61" t="s">
        <v>32</v>
      </c>
      <c r="B285" s="12" t="s">
        <v>33</v>
      </c>
      <c r="C285" s="54">
        <v>1866136.31</v>
      </c>
      <c r="D285" s="54">
        <v>2001181</v>
      </c>
      <c r="E285" s="54">
        <v>1958440</v>
      </c>
    </row>
    <row r="286" spans="1:5" ht="15.75" x14ac:dyDescent="0.25">
      <c r="A286" s="61" t="s">
        <v>35</v>
      </c>
      <c r="B286" s="12" t="s">
        <v>36</v>
      </c>
      <c r="C286" s="54">
        <v>3641611.35</v>
      </c>
      <c r="D286" s="54">
        <v>4358355</v>
      </c>
      <c r="E286" s="54">
        <v>4219040</v>
      </c>
    </row>
    <row r="287" spans="1:5" ht="15.75" x14ac:dyDescent="0.25">
      <c r="A287" s="61" t="s">
        <v>406</v>
      </c>
      <c r="B287" s="12" t="s">
        <v>407</v>
      </c>
      <c r="C287" s="54">
        <v>2657406.02</v>
      </c>
      <c r="D287" s="54">
        <f>2427125-372909</f>
        <v>2054216</v>
      </c>
      <c r="E287" s="54">
        <v>2799363</v>
      </c>
    </row>
    <row r="288" spans="1:5" ht="16.5" thickBot="1" x14ac:dyDescent="0.3">
      <c r="A288" s="60" t="s">
        <v>174</v>
      </c>
      <c r="B288" s="16" t="s">
        <v>235</v>
      </c>
      <c r="C288" s="43">
        <v>0</v>
      </c>
      <c r="D288" s="43">
        <v>372909</v>
      </c>
      <c r="E288" s="43">
        <v>2616812</v>
      </c>
    </row>
    <row r="289" spans="1:5" ht="17.25" thickTop="1" thickBot="1" x14ac:dyDescent="0.3">
      <c r="A289" s="60"/>
      <c r="B289" s="17" t="s">
        <v>51</v>
      </c>
      <c r="C289" s="44">
        <f>SUM(C283:C288)</f>
        <v>9449312.0600000005</v>
      </c>
      <c r="D289" s="44">
        <f>SUM(D283:D288)</f>
        <v>10270442</v>
      </c>
      <c r="E289" s="44">
        <v>12735346</v>
      </c>
    </row>
    <row r="290" spans="1:5" ht="17.25" thickTop="1" thickBot="1" x14ac:dyDescent="0.3">
      <c r="A290" s="60"/>
      <c r="B290" s="15"/>
      <c r="C290" s="42"/>
      <c r="D290" s="42"/>
      <c r="E290" s="42"/>
    </row>
    <row r="291" spans="1:5" ht="21" thickTop="1" thickBot="1" x14ac:dyDescent="0.45">
      <c r="A291" s="60"/>
      <c r="B291" s="29" t="s">
        <v>176</v>
      </c>
      <c r="C291" s="42"/>
      <c r="D291" s="42"/>
      <c r="E291" s="42"/>
    </row>
    <row r="292" spans="1:5" ht="16.5" thickTop="1" x14ac:dyDescent="0.25">
      <c r="A292" s="60"/>
      <c r="B292" s="4" t="s">
        <v>2</v>
      </c>
      <c r="C292" s="42"/>
      <c r="D292" s="42"/>
      <c r="E292" s="42"/>
    </row>
    <row r="293" spans="1:5" ht="15.75" x14ac:dyDescent="0.25">
      <c r="A293" s="60" t="s">
        <v>127</v>
      </c>
      <c r="B293" s="7" t="s">
        <v>128</v>
      </c>
      <c r="C293" s="43">
        <v>483396.34</v>
      </c>
      <c r="D293" s="43">
        <v>122633</v>
      </c>
      <c r="E293" s="43">
        <v>0</v>
      </c>
    </row>
    <row r="294" spans="1:5" ht="15.75" x14ac:dyDescent="0.25">
      <c r="A294" s="60" t="s">
        <v>115</v>
      </c>
      <c r="B294" s="7" t="s">
        <v>123</v>
      </c>
      <c r="C294" s="43">
        <v>5421</v>
      </c>
      <c r="D294" s="43">
        <v>0</v>
      </c>
      <c r="E294" s="43">
        <v>0</v>
      </c>
    </row>
    <row r="295" spans="1:5" ht="15.75" x14ac:dyDescent="0.25">
      <c r="A295" s="60" t="s">
        <v>119</v>
      </c>
      <c r="B295" s="7" t="s">
        <v>120</v>
      </c>
      <c r="C295" s="43">
        <v>40.25</v>
      </c>
      <c r="D295" s="43">
        <v>115</v>
      </c>
      <c r="E295" s="43">
        <v>0</v>
      </c>
    </row>
    <row r="296" spans="1:5" ht="16.5" thickBot="1" x14ac:dyDescent="0.3">
      <c r="A296" s="61" t="s">
        <v>228</v>
      </c>
      <c r="B296" s="7" t="s">
        <v>109</v>
      </c>
      <c r="C296" s="43">
        <f>2629959.12-488857.59</f>
        <v>2141101.5300000003</v>
      </c>
      <c r="D296" s="43">
        <v>1587952</v>
      </c>
      <c r="E296" s="43">
        <v>0</v>
      </c>
    </row>
    <row r="297" spans="1:5" ht="17.25" thickTop="1" thickBot="1" x14ac:dyDescent="0.3">
      <c r="A297" s="60"/>
      <c r="B297" s="17" t="s">
        <v>6</v>
      </c>
      <c r="C297" s="41">
        <f>SUM(C293:C296)</f>
        <v>2629959.12</v>
      </c>
      <c r="D297" s="41">
        <f>SUM(D293:D296)</f>
        <v>1710700</v>
      </c>
      <c r="E297" s="41">
        <v>0</v>
      </c>
    </row>
    <row r="298" spans="1:5" ht="16.5" thickTop="1" x14ac:dyDescent="0.25">
      <c r="A298" s="60"/>
      <c r="B298" s="10"/>
      <c r="C298" s="42"/>
      <c r="D298" s="42"/>
      <c r="E298" s="42"/>
    </row>
    <row r="299" spans="1:5" ht="15.75" x14ac:dyDescent="0.25">
      <c r="A299" s="60"/>
      <c r="B299" s="4" t="s">
        <v>7</v>
      </c>
      <c r="C299" s="42"/>
      <c r="D299" s="42"/>
      <c r="E299" s="42"/>
    </row>
    <row r="300" spans="1:5" ht="15.75" x14ac:dyDescent="0.25">
      <c r="A300" s="61" t="s">
        <v>458</v>
      </c>
      <c r="B300" s="7" t="s">
        <v>465</v>
      </c>
      <c r="C300" s="40">
        <v>2540000</v>
      </c>
      <c r="D300" s="40">
        <v>1680000</v>
      </c>
      <c r="E300" s="40">
        <v>0</v>
      </c>
    </row>
    <row r="301" spans="1:5" ht="15.75" x14ac:dyDescent="0.25">
      <c r="A301" s="61" t="s">
        <v>459</v>
      </c>
      <c r="B301" s="7" t="s">
        <v>466</v>
      </c>
      <c r="C301" s="40">
        <v>86163.67</v>
      </c>
      <c r="D301" s="40">
        <v>25200</v>
      </c>
      <c r="E301" s="40">
        <v>0</v>
      </c>
    </row>
    <row r="302" spans="1:5" ht="15.75" x14ac:dyDescent="0.25">
      <c r="A302" s="61" t="s">
        <v>79</v>
      </c>
      <c r="B302" s="7" t="s">
        <v>460</v>
      </c>
      <c r="C302" s="40">
        <v>3795.45</v>
      </c>
      <c r="D302" s="40">
        <v>750</v>
      </c>
      <c r="E302" s="40">
        <v>0</v>
      </c>
    </row>
    <row r="303" spans="1:5" ht="16.5" thickBot="1" x14ac:dyDescent="0.3">
      <c r="A303" s="60" t="s">
        <v>280</v>
      </c>
      <c r="B303" s="7" t="s">
        <v>235</v>
      </c>
      <c r="C303" s="40">
        <v>0</v>
      </c>
      <c r="D303" s="40">
        <v>4750</v>
      </c>
      <c r="E303" s="40">
        <v>0</v>
      </c>
    </row>
    <row r="304" spans="1:5" ht="17.25" thickTop="1" thickBot="1" x14ac:dyDescent="0.3">
      <c r="A304" s="61"/>
      <c r="B304" s="17" t="s">
        <v>51</v>
      </c>
      <c r="C304" s="50">
        <f>SUM(C300:C303)</f>
        <v>2629959.12</v>
      </c>
      <c r="D304" s="50">
        <f>SUM(D300:D303)</f>
        <v>1710700</v>
      </c>
      <c r="E304" s="50">
        <v>0</v>
      </c>
    </row>
    <row r="305" spans="1:5" ht="17.25" thickTop="1" thickBot="1" x14ac:dyDescent="0.3">
      <c r="A305" s="61"/>
      <c r="B305" s="15"/>
      <c r="C305" s="42"/>
      <c r="D305" s="42"/>
      <c r="E305" s="42"/>
    </row>
    <row r="306" spans="1:5" ht="21" thickTop="1" thickBot="1" x14ac:dyDescent="0.45">
      <c r="A306" s="60"/>
      <c r="B306" s="29" t="s">
        <v>177</v>
      </c>
      <c r="C306" s="42"/>
      <c r="D306" s="42"/>
      <c r="E306" s="42"/>
    </row>
    <row r="307" spans="1:5" ht="16.5" thickTop="1" x14ac:dyDescent="0.25">
      <c r="A307" s="60"/>
      <c r="B307" s="4" t="s">
        <v>2</v>
      </c>
      <c r="C307" s="42"/>
      <c r="D307" s="42"/>
      <c r="E307" s="42"/>
    </row>
    <row r="308" spans="1:5" ht="15.75" x14ac:dyDescent="0.25">
      <c r="A308" s="60" t="s">
        <v>115</v>
      </c>
      <c r="B308" s="7" t="s">
        <v>123</v>
      </c>
      <c r="C308" s="43">
        <v>3486570.24</v>
      </c>
      <c r="D308" s="43">
        <v>3481122</v>
      </c>
      <c r="E308" s="43">
        <v>3475324</v>
      </c>
    </row>
    <row r="309" spans="1:5" ht="15.75" x14ac:dyDescent="0.25">
      <c r="A309" s="60" t="s">
        <v>119</v>
      </c>
      <c r="B309" s="16" t="s">
        <v>120</v>
      </c>
      <c r="C309" s="43">
        <v>0</v>
      </c>
      <c r="D309" s="43">
        <v>0</v>
      </c>
      <c r="E309" s="43">
        <v>0</v>
      </c>
    </row>
    <row r="310" spans="1:5" ht="15.75" x14ac:dyDescent="0.25">
      <c r="A310" s="61" t="s">
        <v>106</v>
      </c>
      <c r="B310" s="16" t="s">
        <v>121</v>
      </c>
      <c r="C310" s="43">
        <v>2163435</v>
      </c>
      <c r="D310" s="43">
        <v>2187278</v>
      </c>
      <c r="E310" s="43">
        <v>2189321</v>
      </c>
    </row>
    <row r="311" spans="1:5" ht="15.75" x14ac:dyDescent="0.25">
      <c r="A311" s="61" t="s">
        <v>106</v>
      </c>
      <c r="B311" s="16" t="s">
        <v>254</v>
      </c>
      <c r="C311" s="43">
        <v>10649054.43</v>
      </c>
      <c r="D311" s="43">
        <v>10728546</v>
      </c>
      <c r="E311" s="43">
        <v>10719220</v>
      </c>
    </row>
    <row r="312" spans="1:5" ht="15.75" x14ac:dyDescent="0.25">
      <c r="A312" s="61" t="s">
        <v>106</v>
      </c>
      <c r="B312" s="16" t="s">
        <v>316</v>
      </c>
      <c r="C312" s="43">
        <v>2207458.54</v>
      </c>
      <c r="D312" s="43">
        <v>847154</v>
      </c>
      <c r="E312" s="43">
        <v>1036380</v>
      </c>
    </row>
    <row r="313" spans="1:5" ht="15.75" x14ac:dyDescent="0.25">
      <c r="A313" s="61" t="s">
        <v>106</v>
      </c>
      <c r="B313" s="16" t="s">
        <v>279</v>
      </c>
      <c r="C313" s="43">
        <v>0</v>
      </c>
      <c r="D313" s="43">
        <v>1675559</v>
      </c>
      <c r="E313" s="43">
        <v>1452709</v>
      </c>
    </row>
    <row r="314" spans="1:5" ht="15.75" x14ac:dyDescent="0.25">
      <c r="A314" s="61" t="s">
        <v>106</v>
      </c>
      <c r="B314" s="16" t="s">
        <v>122</v>
      </c>
      <c r="C314" s="43">
        <v>2581950.2999999998</v>
      </c>
      <c r="D314" s="43">
        <v>2580861</v>
      </c>
      <c r="E314" s="43">
        <v>2586515</v>
      </c>
    </row>
    <row r="315" spans="1:5" ht="16.5" thickBot="1" x14ac:dyDescent="0.3">
      <c r="A315" s="61" t="s">
        <v>228</v>
      </c>
      <c r="B315" s="7" t="s">
        <v>109</v>
      </c>
      <c r="C315" s="43">
        <v>0</v>
      </c>
      <c r="D315" s="43">
        <v>100000</v>
      </c>
      <c r="E315" s="43">
        <v>100000</v>
      </c>
    </row>
    <row r="316" spans="1:5" ht="17.25" thickTop="1" thickBot="1" x14ac:dyDescent="0.3">
      <c r="A316" s="60"/>
      <c r="B316" s="17" t="s">
        <v>6</v>
      </c>
      <c r="C316" s="41">
        <f>SUM(C308:C315)</f>
        <v>21088468.510000002</v>
      </c>
      <c r="D316" s="41">
        <f>SUM(D308:D315)</f>
        <v>21600520</v>
      </c>
      <c r="E316" s="41">
        <v>21559469</v>
      </c>
    </row>
    <row r="317" spans="1:5" ht="16.5" thickTop="1" x14ac:dyDescent="0.25">
      <c r="A317" s="60"/>
      <c r="B317" s="10"/>
      <c r="C317" s="46"/>
      <c r="D317" s="46"/>
      <c r="E317" s="46"/>
    </row>
    <row r="318" spans="1:5" ht="15.75" x14ac:dyDescent="0.25">
      <c r="A318" s="60"/>
      <c r="B318" s="4" t="s">
        <v>7</v>
      </c>
      <c r="C318" s="46"/>
      <c r="D318" s="46"/>
      <c r="E318" s="46"/>
    </row>
    <row r="319" spans="1:5" ht="15.75" x14ac:dyDescent="0.25">
      <c r="A319" s="61" t="s">
        <v>479</v>
      </c>
      <c r="B319" s="7" t="s">
        <v>480</v>
      </c>
      <c r="C319" s="40">
        <v>0</v>
      </c>
      <c r="D319" s="40">
        <v>0</v>
      </c>
      <c r="E319" s="40">
        <v>13000</v>
      </c>
    </row>
    <row r="320" spans="1:5" ht="15.75" x14ac:dyDescent="0.25">
      <c r="A320" s="61" t="s">
        <v>461</v>
      </c>
      <c r="B320" s="7" t="s">
        <v>463</v>
      </c>
      <c r="C320" s="40">
        <v>8269166.6799999997</v>
      </c>
      <c r="D320" s="40">
        <v>8269167</v>
      </c>
      <c r="E320" s="40">
        <v>8590001</v>
      </c>
    </row>
    <row r="321" spans="1:5" ht="15.75" x14ac:dyDescent="0.25">
      <c r="A321" s="61" t="s">
        <v>462</v>
      </c>
      <c r="B321" s="7" t="s">
        <v>464</v>
      </c>
      <c r="C321" s="40">
        <v>12782790.560000001</v>
      </c>
      <c r="D321" s="40">
        <v>12948032</v>
      </c>
      <c r="E321" s="40">
        <v>12749468</v>
      </c>
    </row>
    <row r="322" spans="1:5" ht="15.75" x14ac:dyDescent="0.25">
      <c r="A322" s="61" t="s">
        <v>178</v>
      </c>
      <c r="B322" s="7" t="s">
        <v>460</v>
      </c>
      <c r="C322" s="40">
        <v>22954.55</v>
      </c>
      <c r="D322" s="40">
        <v>115250</v>
      </c>
      <c r="E322" s="40">
        <v>107000</v>
      </c>
    </row>
    <row r="323" spans="1:5" ht="16.5" thickBot="1" x14ac:dyDescent="0.3">
      <c r="A323" s="60" t="s">
        <v>281</v>
      </c>
      <c r="B323" s="7" t="s">
        <v>235</v>
      </c>
      <c r="C323" s="40">
        <f>21088468.51-21074911.79</f>
        <v>13556.720000002533</v>
      </c>
      <c r="D323" s="40">
        <v>268071</v>
      </c>
      <c r="E323" s="40">
        <v>100000</v>
      </c>
    </row>
    <row r="324" spans="1:5" ht="17.25" thickTop="1" thickBot="1" x14ac:dyDescent="0.3">
      <c r="A324" s="61"/>
      <c r="B324" s="17" t="s">
        <v>51</v>
      </c>
      <c r="C324" s="51">
        <f>SUM(C319:C323)</f>
        <v>21088468.510000005</v>
      </c>
      <c r="D324" s="51">
        <f>SUM(D319:D323)</f>
        <v>21600520</v>
      </c>
      <c r="E324" s="51">
        <v>21559469</v>
      </c>
    </row>
    <row r="325" spans="1:5" ht="17.25" thickTop="1" thickBot="1" x14ac:dyDescent="0.3">
      <c r="A325" s="60"/>
      <c r="B325" s="15"/>
      <c r="C325" s="42"/>
      <c r="D325" s="42"/>
      <c r="E325" s="42"/>
    </row>
    <row r="326" spans="1:5" ht="21" thickTop="1" thickBot="1" x14ac:dyDescent="0.45">
      <c r="A326" s="60"/>
      <c r="B326" s="29" t="s">
        <v>80</v>
      </c>
      <c r="D326" s="42"/>
      <c r="E326" s="42"/>
    </row>
    <row r="327" spans="1:5" ht="16.5" thickTop="1" x14ac:dyDescent="0.25">
      <c r="A327" s="60"/>
      <c r="B327" s="4" t="s">
        <v>2</v>
      </c>
      <c r="C327" s="42"/>
      <c r="D327" s="42"/>
      <c r="E327" s="42"/>
    </row>
    <row r="328" spans="1:5" ht="15.75" x14ac:dyDescent="0.25">
      <c r="A328" s="60" t="s">
        <v>115</v>
      </c>
      <c r="B328" s="16" t="s">
        <v>123</v>
      </c>
      <c r="C328" s="43">
        <v>2680000</v>
      </c>
      <c r="D328" s="43">
        <v>0</v>
      </c>
      <c r="E328" s="43">
        <v>0</v>
      </c>
    </row>
    <row r="329" spans="1:5" ht="15.75" x14ac:dyDescent="0.25">
      <c r="A329" s="60" t="s">
        <v>119</v>
      </c>
      <c r="B329" s="16" t="s">
        <v>120</v>
      </c>
      <c r="C329" s="43">
        <f>103658.4+70</f>
        <v>103728.4</v>
      </c>
      <c r="D329" s="43">
        <v>40000</v>
      </c>
      <c r="E329" s="43">
        <v>0</v>
      </c>
    </row>
    <row r="330" spans="1:5" ht="15.75" x14ac:dyDescent="0.25">
      <c r="A330" s="61" t="s">
        <v>106</v>
      </c>
      <c r="B330" s="16" t="s">
        <v>121</v>
      </c>
      <c r="C330" s="43">
        <v>0</v>
      </c>
      <c r="D330" s="43">
        <v>0</v>
      </c>
      <c r="E330" s="43">
        <v>0</v>
      </c>
    </row>
    <row r="331" spans="1:5" ht="15.75" x14ac:dyDescent="0.25">
      <c r="A331" s="61" t="s">
        <v>106</v>
      </c>
      <c r="B331" s="16" t="s">
        <v>482</v>
      </c>
      <c r="C331" s="43">
        <v>0</v>
      </c>
      <c r="D331" s="43">
        <v>0</v>
      </c>
      <c r="E331" s="43">
        <v>127627</v>
      </c>
    </row>
    <row r="332" spans="1:5" ht="15.75" x14ac:dyDescent="0.25">
      <c r="A332" s="61" t="s">
        <v>106</v>
      </c>
      <c r="B332" s="16" t="s">
        <v>432</v>
      </c>
      <c r="C332" s="43">
        <v>6027966.9100000001</v>
      </c>
      <c r="D332" s="43">
        <v>2577412</v>
      </c>
      <c r="E332" s="43">
        <v>0</v>
      </c>
    </row>
    <row r="333" spans="1:5" ht="15.75" x14ac:dyDescent="0.25">
      <c r="A333" s="61" t="s">
        <v>106</v>
      </c>
      <c r="B333" s="16" t="s">
        <v>433</v>
      </c>
      <c r="C333" s="43">
        <v>0</v>
      </c>
      <c r="D333" s="43">
        <v>1150000</v>
      </c>
      <c r="E333" s="43">
        <v>1600000</v>
      </c>
    </row>
    <row r="334" spans="1:5" ht="15.75" x14ac:dyDescent="0.25">
      <c r="A334" s="61" t="s">
        <v>106</v>
      </c>
      <c r="B334" s="12" t="s">
        <v>436</v>
      </c>
      <c r="C334" s="43">
        <v>0</v>
      </c>
      <c r="D334" s="43">
        <v>50000</v>
      </c>
      <c r="E334" s="43">
        <v>50000</v>
      </c>
    </row>
    <row r="335" spans="1:5" ht="15.75" x14ac:dyDescent="0.25">
      <c r="A335" s="61" t="s">
        <v>106</v>
      </c>
      <c r="B335" s="12" t="s">
        <v>467</v>
      </c>
      <c r="C335" s="43">
        <v>301425.73</v>
      </c>
      <c r="D335" s="43">
        <v>0</v>
      </c>
      <c r="E335" s="43">
        <v>0</v>
      </c>
    </row>
    <row r="336" spans="1:5" ht="15.75" x14ac:dyDescent="0.25">
      <c r="A336" s="61" t="s">
        <v>255</v>
      </c>
      <c r="B336" s="12" t="s">
        <v>191</v>
      </c>
      <c r="C336" s="43">
        <v>0</v>
      </c>
      <c r="D336" s="43">
        <v>0</v>
      </c>
      <c r="E336" s="43">
        <v>0</v>
      </c>
    </row>
    <row r="337" spans="1:5" ht="16.5" thickBot="1" x14ac:dyDescent="0.3">
      <c r="A337" s="61" t="s">
        <v>228</v>
      </c>
      <c r="B337" s="7" t="s">
        <v>109</v>
      </c>
      <c r="C337" s="43">
        <f>20759161.27-9113121.04</f>
        <v>11646040.23</v>
      </c>
      <c r="D337" s="43">
        <v>8419833</v>
      </c>
      <c r="E337" s="43">
        <v>8232392</v>
      </c>
    </row>
    <row r="338" spans="1:5" ht="17.25" thickTop="1" thickBot="1" x14ac:dyDescent="0.3">
      <c r="A338" s="60"/>
      <c r="B338" s="17" t="s">
        <v>6</v>
      </c>
      <c r="C338" s="41">
        <f>SUM(C328:C337)</f>
        <v>20759161.270000003</v>
      </c>
      <c r="D338" s="41">
        <f>SUM(D328:D337)</f>
        <v>12237245</v>
      </c>
      <c r="E338" s="41">
        <v>10010019</v>
      </c>
    </row>
    <row r="339" spans="1:5" ht="16.5" thickTop="1" x14ac:dyDescent="0.25">
      <c r="A339" s="60"/>
      <c r="B339" s="10"/>
      <c r="C339" s="42"/>
      <c r="D339" s="42"/>
      <c r="E339" s="42"/>
    </row>
    <row r="340" spans="1:5" ht="15.75" x14ac:dyDescent="0.25">
      <c r="A340" s="60"/>
      <c r="B340" s="4" t="s">
        <v>7</v>
      </c>
      <c r="C340" s="42"/>
      <c r="D340" s="42"/>
      <c r="E340" s="42"/>
    </row>
    <row r="341" spans="1:5" ht="15.75" x14ac:dyDescent="0.25">
      <c r="A341" s="60" t="s">
        <v>131</v>
      </c>
      <c r="B341" s="7" t="s">
        <v>132</v>
      </c>
      <c r="C341" s="43">
        <v>0</v>
      </c>
      <c r="D341" s="43">
        <v>150000</v>
      </c>
      <c r="E341" s="43">
        <v>366000</v>
      </c>
    </row>
    <row r="342" spans="1:5" ht="15.75" x14ac:dyDescent="0.25">
      <c r="A342" s="60" t="s">
        <v>133</v>
      </c>
      <c r="B342" s="7" t="s">
        <v>134</v>
      </c>
      <c r="C342" s="43">
        <v>0</v>
      </c>
      <c r="D342" s="43">
        <v>0</v>
      </c>
      <c r="E342" s="43">
        <v>0</v>
      </c>
    </row>
    <row r="343" spans="1:5" ht="15.75" x14ac:dyDescent="0.25">
      <c r="A343" s="60" t="s">
        <v>135</v>
      </c>
      <c r="B343" s="7" t="s">
        <v>136</v>
      </c>
      <c r="C343" s="43">
        <v>352.3</v>
      </c>
      <c r="D343" s="43">
        <v>19824</v>
      </c>
      <c r="E343" s="43">
        <v>0</v>
      </c>
    </row>
    <row r="344" spans="1:5" ht="15.75" x14ac:dyDescent="0.25">
      <c r="A344" s="60" t="s">
        <v>135</v>
      </c>
      <c r="B344" s="7" t="s">
        <v>473</v>
      </c>
      <c r="C344" s="43">
        <v>0</v>
      </c>
      <c r="D344" s="43">
        <v>1998150</v>
      </c>
      <c r="E344" s="43">
        <v>3327627</v>
      </c>
    </row>
    <row r="345" spans="1:5" ht="15.75" x14ac:dyDescent="0.25">
      <c r="A345" s="60" t="s">
        <v>137</v>
      </c>
      <c r="B345" s="7" t="s">
        <v>138</v>
      </c>
      <c r="C345" s="43">
        <v>0</v>
      </c>
      <c r="D345" s="43">
        <v>1150000</v>
      </c>
      <c r="E345" s="43">
        <v>1600000</v>
      </c>
    </row>
    <row r="346" spans="1:5" ht="15.75" x14ac:dyDescent="0.25">
      <c r="A346" s="60" t="s">
        <v>139</v>
      </c>
      <c r="B346" s="16" t="s">
        <v>469</v>
      </c>
      <c r="C346" s="43">
        <v>7625.73</v>
      </c>
      <c r="D346" s="43">
        <v>93788</v>
      </c>
      <c r="E346" s="43">
        <v>0</v>
      </c>
    </row>
    <row r="347" spans="1:5" ht="15.75" x14ac:dyDescent="0.25">
      <c r="A347" s="60" t="s">
        <v>139</v>
      </c>
      <c r="B347" s="16" t="s">
        <v>472</v>
      </c>
      <c r="C347" s="43">
        <v>0</v>
      </c>
      <c r="D347" s="43">
        <v>40928</v>
      </c>
      <c r="E347" s="43">
        <v>0</v>
      </c>
    </row>
    <row r="348" spans="1:5" ht="15.75" x14ac:dyDescent="0.25">
      <c r="A348" s="60" t="s">
        <v>140</v>
      </c>
      <c r="B348" s="16" t="s">
        <v>468</v>
      </c>
      <c r="C348" s="43">
        <v>610722.47</v>
      </c>
      <c r="D348" s="43">
        <v>569831</v>
      </c>
      <c r="E348" s="43">
        <v>0</v>
      </c>
    </row>
    <row r="349" spans="1:5" ht="15.75" x14ac:dyDescent="0.25">
      <c r="A349" s="60" t="s">
        <v>318</v>
      </c>
      <c r="B349" s="16" t="s">
        <v>317</v>
      </c>
      <c r="C349" s="43">
        <v>16404449.77</v>
      </c>
      <c r="D349" s="43">
        <v>2577412</v>
      </c>
      <c r="E349" s="43">
        <v>0</v>
      </c>
    </row>
    <row r="350" spans="1:5" ht="15.75" x14ac:dyDescent="0.25">
      <c r="A350" s="60" t="s">
        <v>319</v>
      </c>
      <c r="B350" s="16" t="s">
        <v>320</v>
      </c>
      <c r="C350" s="43">
        <v>764011</v>
      </c>
      <c r="D350" s="43">
        <f>429031+5453</f>
        <v>434484</v>
      </c>
      <c r="E350" s="43">
        <v>218639</v>
      </c>
    </row>
    <row r="351" spans="1:5" ht="15.75" x14ac:dyDescent="0.25">
      <c r="A351" s="60" t="s">
        <v>395</v>
      </c>
      <c r="B351" s="16" t="s">
        <v>470</v>
      </c>
      <c r="C351" s="43">
        <v>292000</v>
      </c>
      <c r="D351" s="43">
        <v>0</v>
      </c>
      <c r="E351" s="43">
        <v>0</v>
      </c>
    </row>
    <row r="352" spans="1:5" ht="15.75" x14ac:dyDescent="0.25">
      <c r="A352" s="60" t="s">
        <v>395</v>
      </c>
      <c r="B352" s="16" t="s">
        <v>471</v>
      </c>
      <c r="C352" s="43">
        <v>2680000</v>
      </c>
      <c r="D352" s="43">
        <v>0</v>
      </c>
      <c r="E352" s="43">
        <v>0</v>
      </c>
    </row>
    <row r="353" spans="1:5" ht="15.75" x14ac:dyDescent="0.25">
      <c r="A353" s="60" t="s">
        <v>150</v>
      </c>
      <c r="B353" s="16" t="s">
        <v>424</v>
      </c>
      <c r="C353" s="43">
        <v>0</v>
      </c>
      <c r="D353" s="43">
        <v>0</v>
      </c>
      <c r="E353" s="43">
        <v>0</v>
      </c>
    </row>
    <row r="354" spans="1:5" ht="16.5" thickBot="1" x14ac:dyDescent="0.3">
      <c r="A354" s="60" t="s">
        <v>420</v>
      </c>
      <c r="B354" s="16" t="s">
        <v>235</v>
      </c>
      <c r="C354" s="43">
        <v>0</v>
      </c>
      <c r="D354" s="43">
        <v>5202828</v>
      </c>
      <c r="E354" s="43">
        <v>4497753</v>
      </c>
    </row>
    <row r="355" spans="1:5" ht="17.25" thickTop="1" thickBot="1" x14ac:dyDescent="0.3">
      <c r="A355" s="60"/>
      <c r="B355" s="17" t="s">
        <v>51</v>
      </c>
      <c r="C355" s="41">
        <f>SUM(C341:C354)</f>
        <v>20759161.27</v>
      </c>
      <c r="D355" s="41">
        <f>SUM(D341:D354)</f>
        <v>12237245</v>
      </c>
      <c r="E355" s="41">
        <v>10010019</v>
      </c>
    </row>
    <row r="356" spans="1:5" ht="17.25" thickTop="1" thickBot="1" x14ac:dyDescent="0.3">
      <c r="A356" s="60"/>
      <c r="B356" s="10"/>
    </row>
    <row r="357" spans="1:5" ht="21" thickTop="1" thickBot="1" x14ac:dyDescent="0.45">
      <c r="A357" s="60"/>
      <c r="B357" s="29" t="s">
        <v>88</v>
      </c>
    </row>
    <row r="358" spans="1:5" ht="16.5" thickTop="1" x14ac:dyDescent="0.25">
      <c r="A358" s="60"/>
      <c r="B358" s="4" t="s">
        <v>81</v>
      </c>
    </row>
    <row r="359" spans="1:5" ht="15.75" x14ac:dyDescent="0.25">
      <c r="A359" s="60" t="s">
        <v>115</v>
      </c>
      <c r="B359" s="7" t="s">
        <v>123</v>
      </c>
      <c r="C359" s="43">
        <v>166467</v>
      </c>
      <c r="D359" s="43">
        <v>18350</v>
      </c>
      <c r="E359" s="43">
        <v>0</v>
      </c>
    </row>
    <row r="360" spans="1:5" ht="15.75" x14ac:dyDescent="0.25">
      <c r="A360" s="60" t="s">
        <v>117</v>
      </c>
      <c r="B360" s="16" t="s">
        <v>118</v>
      </c>
      <c r="C360" s="43">
        <v>86847.96</v>
      </c>
      <c r="D360" s="43">
        <v>120759</v>
      </c>
      <c r="E360" s="43">
        <v>100000</v>
      </c>
    </row>
    <row r="361" spans="1:5" ht="15.75" x14ac:dyDescent="0.25">
      <c r="A361" s="60" t="s">
        <v>119</v>
      </c>
      <c r="B361" s="16" t="s">
        <v>120</v>
      </c>
      <c r="C361" s="43">
        <v>22861.69</v>
      </c>
      <c r="D361" s="43">
        <f>23000-1627</f>
        <v>21373</v>
      </c>
      <c r="E361" s="43">
        <v>7500</v>
      </c>
    </row>
    <row r="362" spans="1:5" ht="16.5" thickBot="1" x14ac:dyDescent="0.3">
      <c r="A362" s="60" t="s">
        <v>141</v>
      </c>
      <c r="B362" s="16" t="s">
        <v>142</v>
      </c>
      <c r="C362" s="43">
        <v>4096054.79</v>
      </c>
      <c r="D362" s="43">
        <v>4945762</v>
      </c>
      <c r="E362" s="43">
        <v>4953890</v>
      </c>
    </row>
    <row r="363" spans="1:5" ht="17.25" thickTop="1" thickBot="1" x14ac:dyDescent="0.3">
      <c r="A363" s="60"/>
      <c r="B363" s="17" t="s">
        <v>89</v>
      </c>
      <c r="C363" s="41">
        <f>SUM(C359:C362)</f>
        <v>4372231.4400000004</v>
      </c>
      <c r="D363" s="41">
        <f>SUM(D359:D362)</f>
        <v>5106244</v>
      </c>
      <c r="E363" s="41">
        <v>5061390</v>
      </c>
    </row>
    <row r="364" spans="1:5" ht="16.5" thickTop="1" x14ac:dyDescent="0.25">
      <c r="A364" s="60"/>
      <c r="B364" s="10"/>
    </row>
    <row r="365" spans="1:5" ht="15.75" x14ac:dyDescent="0.25">
      <c r="A365" s="60"/>
      <c r="B365" s="4" t="s">
        <v>84</v>
      </c>
    </row>
    <row r="366" spans="1:5" ht="15.75" x14ac:dyDescent="0.25">
      <c r="A366" s="60" t="s">
        <v>181</v>
      </c>
      <c r="B366" s="14" t="s">
        <v>82</v>
      </c>
      <c r="C366" s="43">
        <v>827356.23</v>
      </c>
      <c r="D366" s="43">
        <v>870549</v>
      </c>
      <c r="E366" s="43">
        <v>874016</v>
      </c>
    </row>
    <row r="367" spans="1:5" ht="15.75" x14ac:dyDescent="0.25">
      <c r="A367" s="61" t="s">
        <v>205</v>
      </c>
      <c r="B367" s="14" t="s">
        <v>90</v>
      </c>
      <c r="C367" s="43">
        <v>1762809.5</v>
      </c>
      <c r="D367" s="43">
        <v>1698470</v>
      </c>
      <c r="E367" s="43">
        <v>1634449</v>
      </c>
    </row>
    <row r="368" spans="1:5" ht="15.75" x14ac:dyDescent="0.25">
      <c r="A368" s="60" t="s">
        <v>206</v>
      </c>
      <c r="B368" s="21" t="s">
        <v>102</v>
      </c>
      <c r="C368" s="43">
        <v>0</v>
      </c>
      <c r="D368" s="43">
        <v>2295168</v>
      </c>
      <c r="E368" s="43">
        <v>1253774</v>
      </c>
    </row>
    <row r="369" spans="1:5" ht="15.75" x14ac:dyDescent="0.25">
      <c r="A369" s="60" t="s">
        <v>222</v>
      </c>
      <c r="B369" s="21" t="s">
        <v>235</v>
      </c>
      <c r="C369" s="43">
        <v>0</v>
      </c>
      <c r="D369" s="43">
        <v>400577</v>
      </c>
      <c r="E369" s="43">
        <v>807946</v>
      </c>
    </row>
    <row r="370" spans="1:5" ht="16.5" thickBot="1" x14ac:dyDescent="0.3">
      <c r="A370" s="60" t="s">
        <v>151</v>
      </c>
      <c r="B370" s="25" t="s">
        <v>91</v>
      </c>
      <c r="C370" s="43">
        <v>1396387.53</v>
      </c>
      <c r="D370" s="43">
        <v>1427947</v>
      </c>
      <c r="E370" s="43">
        <v>1269263</v>
      </c>
    </row>
    <row r="371" spans="1:5" ht="17.25" thickTop="1" thickBot="1" x14ac:dyDescent="0.3">
      <c r="A371" s="60"/>
      <c r="B371" s="17" t="s">
        <v>85</v>
      </c>
      <c r="C371" s="41">
        <f>SUM(C366:C370)</f>
        <v>3986553.26</v>
      </c>
      <c r="D371" s="41">
        <f>SUM(D366:D370)</f>
        <v>6692711</v>
      </c>
      <c r="E371" s="41">
        <v>5839448</v>
      </c>
    </row>
    <row r="372" spans="1:5" ht="16.5" thickTop="1" x14ac:dyDescent="0.25">
      <c r="A372" s="60"/>
      <c r="B372" s="10"/>
    </row>
    <row r="373" spans="1:5" ht="15.75" x14ac:dyDescent="0.25">
      <c r="A373" s="60"/>
      <c r="B373" s="4" t="s">
        <v>86</v>
      </c>
    </row>
    <row r="374" spans="1:5" ht="16.5" thickBot="1" x14ac:dyDescent="0.3">
      <c r="A374" s="61" t="s">
        <v>264</v>
      </c>
      <c r="B374" s="7" t="s">
        <v>5</v>
      </c>
      <c r="C374" s="40">
        <v>0</v>
      </c>
      <c r="D374" s="40">
        <v>1627</v>
      </c>
      <c r="E374" s="40">
        <v>0</v>
      </c>
    </row>
    <row r="375" spans="1:5" ht="17.25" thickTop="1" thickBot="1" x14ac:dyDescent="0.3">
      <c r="A375" s="61" t="s">
        <v>228</v>
      </c>
      <c r="B375" s="17" t="s">
        <v>87</v>
      </c>
      <c r="C375" s="41">
        <f>C363-C371+SUM(C374:C374)</f>
        <v>385678.18000000063</v>
      </c>
      <c r="D375" s="41">
        <f>D363-D371+SUM(D374:D374)</f>
        <v>-1584840</v>
      </c>
      <c r="E375" s="41">
        <v>-778058</v>
      </c>
    </row>
    <row r="376" spans="1:5" ht="17.25" thickTop="1" thickBot="1" x14ac:dyDescent="0.3">
      <c r="A376" s="60"/>
      <c r="B376" s="10"/>
    </row>
    <row r="377" spans="1:5" ht="21" thickTop="1" thickBot="1" x14ac:dyDescent="0.45">
      <c r="A377" s="60"/>
      <c r="B377" s="29" t="s">
        <v>92</v>
      </c>
    </row>
    <row r="378" spans="1:5" ht="16.5" thickTop="1" x14ac:dyDescent="0.25">
      <c r="A378" s="60"/>
      <c r="B378" s="4" t="s">
        <v>81</v>
      </c>
    </row>
    <row r="379" spans="1:5" ht="15.75" x14ac:dyDescent="0.25">
      <c r="A379" s="60" t="s">
        <v>117</v>
      </c>
      <c r="B379" s="7" t="s">
        <v>118</v>
      </c>
      <c r="C379" s="40">
        <v>578818.78</v>
      </c>
      <c r="D379" s="40">
        <v>588260</v>
      </c>
      <c r="E379" s="40">
        <v>641500</v>
      </c>
    </row>
    <row r="380" spans="1:5" ht="15.75" x14ac:dyDescent="0.25">
      <c r="A380" s="60" t="s">
        <v>119</v>
      </c>
      <c r="B380" s="16" t="s">
        <v>120</v>
      </c>
      <c r="C380" s="40">
        <v>10010.84</v>
      </c>
      <c r="D380" s="40">
        <v>7330</v>
      </c>
      <c r="E380" s="40">
        <v>4700</v>
      </c>
    </row>
    <row r="381" spans="1:5" ht="15.75" x14ac:dyDescent="0.25">
      <c r="A381" s="60" t="s">
        <v>93</v>
      </c>
      <c r="B381" s="7" t="s">
        <v>143</v>
      </c>
      <c r="C381" s="40">
        <v>1661026.81</v>
      </c>
      <c r="D381" s="40">
        <v>1659890</v>
      </c>
      <c r="E381" s="40">
        <v>1981846</v>
      </c>
    </row>
    <row r="382" spans="1:5" ht="16.5" thickBot="1" x14ac:dyDescent="0.3">
      <c r="A382" s="60" t="s">
        <v>94</v>
      </c>
      <c r="B382" s="16" t="s">
        <v>144</v>
      </c>
      <c r="C382" s="40">
        <v>40731.11</v>
      </c>
      <c r="D382" s="40">
        <v>37125</v>
      </c>
      <c r="E382" s="40">
        <v>40804</v>
      </c>
    </row>
    <row r="383" spans="1:5" ht="17.25" thickTop="1" thickBot="1" x14ac:dyDescent="0.3">
      <c r="A383" s="60"/>
      <c r="B383" s="17" t="s">
        <v>89</v>
      </c>
      <c r="C383" s="41">
        <f>SUM(C379:C382)</f>
        <v>2290587.54</v>
      </c>
      <c r="D383" s="41">
        <f>SUM(D379:D382)</f>
        <v>2292605</v>
      </c>
      <c r="E383" s="41">
        <v>2668850</v>
      </c>
    </row>
    <row r="384" spans="1:5" ht="16.5" thickTop="1" x14ac:dyDescent="0.25">
      <c r="A384" s="60"/>
      <c r="B384" s="15"/>
    </row>
    <row r="385" spans="1:5" x14ac:dyDescent="0.2">
      <c r="B385" s="4" t="s">
        <v>84</v>
      </c>
    </row>
    <row r="386" spans="1:5" ht="15.75" x14ac:dyDescent="0.25">
      <c r="A386" s="60" t="s">
        <v>95</v>
      </c>
      <c r="B386" s="7" t="s">
        <v>82</v>
      </c>
      <c r="C386" s="40">
        <v>464536.37</v>
      </c>
      <c r="D386" s="40">
        <v>553861</v>
      </c>
      <c r="E386" s="40">
        <v>658487</v>
      </c>
    </row>
    <row r="387" spans="1:5" ht="15.75" x14ac:dyDescent="0.25">
      <c r="A387" s="61" t="s">
        <v>96</v>
      </c>
      <c r="B387" s="7" t="s">
        <v>83</v>
      </c>
      <c r="C387" s="40">
        <v>1363708.16</v>
      </c>
      <c r="D387" s="40">
        <v>1433441</v>
      </c>
      <c r="E387" s="40">
        <v>1362186</v>
      </c>
    </row>
    <row r="388" spans="1:5" ht="15.75" x14ac:dyDescent="0.25">
      <c r="A388" s="60" t="s">
        <v>103</v>
      </c>
      <c r="B388" s="21" t="s">
        <v>102</v>
      </c>
      <c r="C388" s="40">
        <v>0</v>
      </c>
      <c r="D388" s="40">
        <v>0</v>
      </c>
      <c r="E388" s="40">
        <v>8500</v>
      </c>
    </row>
    <row r="389" spans="1:5" ht="15.75" x14ac:dyDescent="0.25">
      <c r="A389" s="60" t="s">
        <v>207</v>
      </c>
      <c r="B389" s="7" t="s">
        <v>208</v>
      </c>
      <c r="C389" s="40">
        <v>148004.07999999999</v>
      </c>
      <c r="D389" s="40">
        <v>178055</v>
      </c>
      <c r="E389" s="40">
        <v>181692</v>
      </c>
    </row>
    <row r="390" spans="1:5" ht="15.75" x14ac:dyDescent="0.25">
      <c r="A390" s="61" t="s">
        <v>211</v>
      </c>
      <c r="B390" s="7" t="s">
        <v>209</v>
      </c>
      <c r="C390" s="40">
        <v>292859.02</v>
      </c>
      <c r="D390" s="40">
        <v>322310</v>
      </c>
      <c r="E390" s="40">
        <v>441485</v>
      </c>
    </row>
    <row r="391" spans="1:5" ht="15.75" x14ac:dyDescent="0.25">
      <c r="A391" s="60" t="s">
        <v>212</v>
      </c>
      <c r="B391" s="21" t="s">
        <v>210</v>
      </c>
      <c r="C391" s="40">
        <v>0</v>
      </c>
      <c r="D391" s="40">
        <v>0</v>
      </c>
      <c r="E391" s="40">
        <v>0</v>
      </c>
    </row>
    <row r="392" spans="1:5" ht="15.75" x14ac:dyDescent="0.25">
      <c r="A392" s="60" t="s">
        <v>153</v>
      </c>
      <c r="B392" s="21" t="s">
        <v>235</v>
      </c>
      <c r="C392" s="40">
        <v>0</v>
      </c>
      <c r="D392" s="40">
        <v>0</v>
      </c>
      <c r="E392" s="40">
        <v>262000</v>
      </c>
    </row>
    <row r="393" spans="1:5" ht="16.5" thickBot="1" x14ac:dyDescent="0.3">
      <c r="A393" s="60" t="s">
        <v>152</v>
      </c>
      <c r="B393" s="16" t="s">
        <v>91</v>
      </c>
      <c r="C393" s="40">
        <v>5662.06</v>
      </c>
      <c r="D393" s="40">
        <v>24173</v>
      </c>
      <c r="E393" s="40">
        <v>25000</v>
      </c>
    </row>
    <row r="394" spans="1:5" ht="17.25" thickTop="1" thickBot="1" x14ac:dyDescent="0.3">
      <c r="A394" s="60"/>
      <c r="B394" s="17" t="s">
        <v>85</v>
      </c>
      <c r="C394" s="41">
        <f>SUM(C386:C393)</f>
        <v>2274769.69</v>
      </c>
      <c r="D394" s="41">
        <f>SUM(D386:D393)</f>
        <v>2511840</v>
      </c>
      <c r="E394" s="41">
        <v>2939350</v>
      </c>
    </row>
    <row r="395" spans="1:5" ht="16.5" thickTop="1" x14ac:dyDescent="0.25">
      <c r="A395" s="60"/>
      <c r="B395" s="15"/>
    </row>
    <row r="396" spans="1:5" ht="15.75" x14ac:dyDescent="0.25">
      <c r="A396" s="60"/>
      <c r="B396" s="23" t="s">
        <v>86</v>
      </c>
    </row>
    <row r="397" spans="1:5" ht="16.5" thickBot="1" x14ac:dyDescent="0.3">
      <c r="A397" s="60" t="s">
        <v>223</v>
      </c>
      <c r="B397" s="16" t="s">
        <v>129</v>
      </c>
      <c r="C397" s="40">
        <v>-203577.23</v>
      </c>
      <c r="D397" s="40">
        <v>0</v>
      </c>
      <c r="E397" s="40">
        <v>0</v>
      </c>
    </row>
    <row r="398" spans="1:5" ht="17.25" thickTop="1" thickBot="1" x14ac:dyDescent="0.3">
      <c r="A398" s="61" t="s">
        <v>228</v>
      </c>
      <c r="B398" s="17" t="s">
        <v>87</v>
      </c>
      <c r="C398" s="41">
        <f>C383-C394+SUM(C397:C397)</f>
        <v>-187759.37999999992</v>
      </c>
      <c r="D398" s="41">
        <f>D383-D394+SUM(D397:D397)</f>
        <v>-219235</v>
      </c>
      <c r="E398" s="41">
        <v>-270500</v>
      </c>
    </row>
    <row r="399" spans="1:5" ht="17.25" thickTop="1" thickBot="1" x14ac:dyDescent="0.3">
      <c r="A399" s="60"/>
      <c r="B399" s="15"/>
    </row>
    <row r="400" spans="1:5" ht="21" thickTop="1" thickBot="1" x14ac:dyDescent="0.45">
      <c r="A400" s="60"/>
      <c r="B400" s="29" t="s">
        <v>97</v>
      </c>
    </row>
    <row r="401" spans="1:5" ht="16.5" thickTop="1" x14ac:dyDescent="0.25">
      <c r="A401" s="60"/>
      <c r="B401" s="4" t="s">
        <v>81</v>
      </c>
    </row>
    <row r="402" spans="1:5" ht="15.75" x14ac:dyDescent="0.25">
      <c r="A402" s="60" t="s">
        <v>115</v>
      </c>
      <c r="B402" s="16" t="s">
        <v>142</v>
      </c>
      <c r="C402" s="40">
        <v>0</v>
      </c>
      <c r="D402" s="40">
        <v>0</v>
      </c>
      <c r="E402" s="40">
        <v>0</v>
      </c>
    </row>
    <row r="403" spans="1:5" ht="15.75" x14ac:dyDescent="0.25">
      <c r="A403" s="60" t="s">
        <v>117</v>
      </c>
      <c r="B403" s="7" t="s">
        <v>118</v>
      </c>
      <c r="C403" s="40">
        <v>415350.31</v>
      </c>
      <c r="D403" s="40">
        <v>633076</v>
      </c>
      <c r="E403" s="40">
        <v>662436</v>
      </c>
    </row>
    <row r="404" spans="1:5" ht="15.75" x14ac:dyDescent="0.25">
      <c r="A404" s="60" t="s">
        <v>119</v>
      </c>
      <c r="B404" s="16" t="s">
        <v>120</v>
      </c>
      <c r="C404" s="40">
        <v>12398.15</v>
      </c>
      <c r="D404" s="40">
        <v>11185</v>
      </c>
      <c r="E404" s="40">
        <v>5000</v>
      </c>
    </row>
    <row r="405" spans="1:5" ht="16.5" thickBot="1" x14ac:dyDescent="0.3">
      <c r="A405" s="60" t="s">
        <v>141</v>
      </c>
      <c r="B405" s="7" t="s">
        <v>142</v>
      </c>
      <c r="C405" s="40">
        <v>6093211.2400000002</v>
      </c>
      <c r="D405" s="40">
        <v>6785253</v>
      </c>
      <c r="E405" s="40">
        <v>7283983</v>
      </c>
    </row>
    <row r="406" spans="1:5" ht="17.25" thickTop="1" thickBot="1" x14ac:dyDescent="0.3">
      <c r="A406" s="60"/>
      <c r="B406" s="17" t="s">
        <v>89</v>
      </c>
      <c r="C406" s="41">
        <f>SUM(C402:C405)</f>
        <v>6520959.7000000002</v>
      </c>
      <c r="D406" s="41">
        <f>SUM(D402:D405)</f>
        <v>7429514</v>
      </c>
      <c r="E406" s="41">
        <v>7951419</v>
      </c>
    </row>
    <row r="407" spans="1:5" ht="16.5" thickTop="1" x14ac:dyDescent="0.25">
      <c r="A407" s="60"/>
      <c r="B407" s="15"/>
    </row>
    <row r="408" spans="1:5" x14ac:dyDescent="0.2">
      <c r="B408" s="4" t="s">
        <v>84</v>
      </c>
    </row>
    <row r="409" spans="1:5" ht="15.75" x14ac:dyDescent="0.25">
      <c r="A409" s="60" t="s">
        <v>98</v>
      </c>
      <c r="B409" s="7" t="s">
        <v>82</v>
      </c>
      <c r="C409" s="40">
        <v>1975699.74</v>
      </c>
      <c r="D409" s="40">
        <v>2142184</v>
      </c>
      <c r="E409" s="40">
        <v>2151634</v>
      </c>
    </row>
    <row r="410" spans="1:5" ht="15.75" x14ac:dyDescent="0.25">
      <c r="A410" s="61" t="s">
        <v>213</v>
      </c>
      <c r="B410" s="7" t="s">
        <v>83</v>
      </c>
      <c r="C410" s="40">
        <f>2240555.99+23136.4</f>
        <v>2263692.39</v>
      </c>
      <c r="D410" s="40">
        <v>2139766</v>
      </c>
      <c r="E410" s="40">
        <v>2820270</v>
      </c>
    </row>
    <row r="411" spans="1:5" ht="15.75" x14ac:dyDescent="0.25">
      <c r="A411" s="60" t="s">
        <v>214</v>
      </c>
      <c r="B411" s="21" t="s">
        <v>102</v>
      </c>
      <c r="C411" s="40">
        <v>13685.25</v>
      </c>
      <c r="D411" s="40">
        <v>206466</v>
      </c>
      <c r="E411" s="40">
        <v>23000</v>
      </c>
    </row>
    <row r="412" spans="1:5" ht="15.75" x14ac:dyDescent="0.25">
      <c r="A412" s="60" t="s">
        <v>224</v>
      </c>
      <c r="B412" s="21" t="s">
        <v>235</v>
      </c>
      <c r="C412" s="40">
        <v>0</v>
      </c>
      <c r="D412" s="40">
        <v>451281</v>
      </c>
      <c r="E412" s="40">
        <v>301000</v>
      </c>
    </row>
    <row r="413" spans="1:5" ht="16.5" thickBot="1" x14ac:dyDescent="0.3">
      <c r="A413" s="60" t="s">
        <v>99</v>
      </c>
      <c r="B413" s="16" t="s">
        <v>91</v>
      </c>
      <c r="C413" s="40">
        <v>46011.07</v>
      </c>
      <c r="D413" s="40">
        <v>30000</v>
      </c>
      <c r="E413" s="40">
        <v>50000</v>
      </c>
    </row>
    <row r="414" spans="1:5" ht="17.25" thickTop="1" thickBot="1" x14ac:dyDescent="0.3">
      <c r="A414" s="60"/>
      <c r="B414" s="17" t="s">
        <v>85</v>
      </c>
      <c r="C414" s="41">
        <f>SUM(C409:C413)</f>
        <v>4299088.45</v>
      </c>
      <c r="D414" s="41">
        <f>SUM(D409:D413)</f>
        <v>4969697</v>
      </c>
      <c r="E414" s="41">
        <v>5345904</v>
      </c>
    </row>
    <row r="415" spans="1:5" ht="16.5" thickTop="1" x14ac:dyDescent="0.25">
      <c r="A415" s="60"/>
      <c r="B415" s="15"/>
    </row>
    <row r="416" spans="1:5" ht="15.75" x14ac:dyDescent="0.25">
      <c r="A416" s="60"/>
      <c r="B416" s="23" t="s">
        <v>86</v>
      </c>
    </row>
    <row r="417" spans="1:5" ht="15.75" x14ac:dyDescent="0.25">
      <c r="A417" s="61" t="s">
        <v>264</v>
      </c>
      <c r="B417" s="16" t="s">
        <v>5</v>
      </c>
      <c r="C417" s="40">
        <v>5738</v>
      </c>
      <c r="D417" s="40">
        <v>8328</v>
      </c>
      <c r="E417" s="40">
        <v>8000</v>
      </c>
    </row>
    <row r="418" spans="1:5" ht="15.75" x14ac:dyDescent="0.25">
      <c r="A418" s="61" t="s">
        <v>106</v>
      </c>
      <c r="B418" s="16" t="s">
        <v>427</v>
      </c>
      <c r="C418" s="40">
        <v>0</v>
      </c>
      <c r="D418" s="40">
        <v>0</v>
      </c>
      <c r="E418" s="40">
        <v>0</v>
      </c>
    </row>
    <row r="419" spans="1:5" ht="15.75" x14ac:dyDescent="0.25">
      <c r="A419" s="61" t="s">
        <v>147</v>
      </c>
      <c r="B419" s="7" t="s">
        <v>322</v>
      </c>
      <c r="C419" s="40">
        <v>-2581950.2999999998</v>
      </c>
      <c r="D419" s="40">
        <v>-2580861</v>
      </c>
      <c r="E419" s="40">
        <v>-2586515</v>
      </c>
    </row>
    <row r="420" spans="1:5" ht="16.5" thickBot="1" x14ac:dyDescent="0.3">
      <c r="A420" s="61" t="s">
        <v>147</v>
      </c>
      <c r="B420" s="7" t="s">
        <v>321</v>
      </c>
      <c r="C420" s="40">
        <v>0</v>
      </c>
      <c r="D420" s="40">
        <v>-50000</v>
      </c>
      <c r="E420" s="40">
        <v>-50000</v>
      </c>
    </row>
    <row r="421" spans="1:5" ht="17.25" thickTop="1" thickBot="1" x14ac:dyDescent="0.3">
      <c r="A421" s="61" t="s">
        <v>228</v>
      </c>
      <c r="B421" s="17" t="s">
        <v>87</v>
      </c>
      <c r="C421" s="41">
        <f>C406-C414+SUM(C417:C420)</f>
        <v>-354341.04999999981</v>
      </c>
      <c r="D421" s="41">
        <f>D406-D414+SUM(D417:D420)</f>
        <v>-162716</v>
      </c>
      <c r="E421" s="41">
        <v>-23000</v>
      </c>
    </row>
    <row r="422" spans="1:5" ht="17.25" thickTop="1" thickBot="1" x14ac:dyDescent="0.3">
      <c r="A422" s="60"/>
      <c r="B422" s="15"/>
    </row>
    <row r="423" spans="1:5" ht="21" thickTop="1" thickBot="1" x14ac:dyDescent="0.45">
      <c r="A423" s="60"/>
      <c r="B423" s="29" t="s">
        <v>100</v>
      </c>
    </row>
    <row r="424" spans="1:5" ht="16.5" thickTop="1" x14ac:dyDescent="0.25">
      <c r="A424" s="60"/>
      <c r="B424" s="4" t="s">
        <v>81</v>
      </c>
    </row>
    <row r="425" spans="1:5" ht="15.75" x14ac:dyDescent="0.25">
      <c r="A425" s="60" t="s">
        <v>115</v>
      </c>
      <c r="B425" s="7" t="s">
        <v>123</v>
      </c>
      <c r="C425" s="40">
        <v>0</v>
      </c>
      <c r="D425" s="40">
        <v>0</v>
      </c>
      <c r="E425" s="40">
        <v>0</v>
      </c>
    </row>
    <row r="426" spans="1:5" ht="15.75" x14ac:dyDescent="0.25">
      <c r="A426" s="60" t="s">
        <v>117</v>
      </c>
      <c r="B426" s="7" t="s">
        <v>118</v>
      </c>
      <c r="C426" s="40">
        <v>69144.56</v>
      </c>
      <c r="D426" s="40">
        <v>138850</v>
      </c>
      <c r="E426" s="40">
        <v>53025</v>
      </c>
    </row>
    <row r="427" spans="1:5" ht="15.75" x14ac:dyDescent="0.25">
      <c r="A427" s="60" t="s">
        <v>119</v>
      </c>
      <c r="B427" s="7" t="s">
        <v>120</v>
      </c>
      <c r="C427" s="40">
        <v>5291.94</v>
      </c>
      <c r="D427" s="40">
        <v>3233</v>
      </c>
      <c r="E427" s="40">
        <v>1500</v>
      </c>
    </row>
    <row r="428" spans="1:5" ht="16.5" thickBot="1" x14ac:dyDescent="0.3">
      <c r="A428" s="60" t="s">
        <v>141</v>
      </c>
      <c r="B428" s="7" t="s">
        <v>142</v>
      </c>
      <c r="C428" s="40">
        <v>482768.93</v>
      </c>
      <c r="D428" s="40">
        <v>705917</v>
      </c>
      <c r="E428" s="40">
        <v>877097</v>
      </c>
    </row>
    <row r="429" spans="1:5" ht="17.25" thickTop="1" thickBot="1" x14ac:dyDescent="0.3">
      <c r="A429" s="60"/>
      <c r="B429" s="17" t="s">
        <v>89</v>
      </c>
      <c r="C429" s="41">
        <f>SUM(C425:C428)</f>
        <v>557205.42999999993</v>
      </c>
      <c r="D429" s="41">
        <f>SUM(D425:D428)</f>
        <v>848000</v>
      </c>
      <c r="E429" s="41">
        <v>931622</v>
      </c>
    </row>
    <row r="430" spans="1:5" ht="16.5" thickTop="1" x14ac:dyDescent="0.25">
      <c r="A430" s="60"/>
      <c r="B430" s="15"/>
    </row>
    <row r="431" spans="1:5" x14ac:dyDescent="0.2">
      <c r="B431" s="4" t="s">
        <v>84</v>
      </c>
    </row>
    <row r="432" spans="1:5" ht="15.75" x14ac:dyDescent="0.25">
      <c r="A432" s="60" t="s">
        <v>101</v>
      </c>
      <c r="B432" s="7" t="s">
        <v>82</v>
      </c>
      <c r="C432" s="40">
        <v>222358.56</v>
      </c>
      <c r="D432" s="40">
        <v>200063</v>
      </c>
      <c r="E432" s="40">
        <v>205946</v>
      </c>
    </row>
    <row r="433" spans="1:5" ht="15.75" x14ac:dyDescent="0.25">
      <c r="A433" s="61" t="s">
        <v>215</v>
      </c>
      <c r="B433" s="7" t="s">
        <v>83</v>
      </c>
      <c r="C433" s="40">
        <v>350632.71</v>
      </c>
      <c r="D433" s="40">
        <v>392428</v>
      </c>
      <c r="E433" s="40">
        <v>404251</v>
      </c>
    </row>
    <row r="434" spans="1:5" ht="15.75" x14ac:dyDescent="0.25">
      <c r="A434" s="60" t="s">
        <v>216</v>
      </c>
      <c r="B434" s="21" t="s">
        <v>102</v>
      </c>
      <c r="C434" s="40">
        <v>75384.350000000006</v>
      </c>
      <c r="D434" s="40">
        <v>126000</v>
      </c>
      <c r="E434" s="40">
        <v>0</v>
      </c>
    </row>
    <row r="435" spans="1:5" ht="15.75" x14ac:dyDescent="0.25">
      <c r="A435" s="60" t="s">
        <v>225</v>
      </c>
      <c r="B435" s="21" t="s">
        <v>235</v>
      </c>
      <c r="C435" s="40">
        <v>0</v>
      </c>
      <c r="D435" s="40">
        <v>199509</v>
      </c>
      <c r="E435" s="40">
        <v>221425</v>
      </c>
    </row>
    <row r="436" spans="1:5" ht="16.5" thickBot="1" x14ac:dyDescent="0.3">
      <c r="A436" s="60" t="s">
        <v>148</v>
      </c>
      <c r="B436" s="16" t="s">
        <v>91</v>
      </c>
      <c r="C436" s="40">
        <v>90715.44</v>
      </c>
      <c r="D436" s="40">
        <v>70000</v>
      </c>
      <c r="E436" s="40">
        <v>100000</v>
      </c>
    </row>
    <row r="437" spans="1:5" ht="17.25" thickTop="1" thickBot="1" x14ac:dyDescent="0.3">
      <c r="A437" s="60"/>
      <c r="B437" s="17" t="s">
        <v>85</v>
      </c>
      <c r="C437" s="41">
        <f>SUM(C432:C436)</f>
        <v>739091.06</v>
      </c>
      <c r="D437" s="41">
        <f>SUM(D432:D436)</f>
        <v>988000</v>
      </c>
      <c r="E437" s="41">
        <v>931622</v>
      </c>
    </row>
    <row r="438" spans="1:5" ht="16.5" thickTop="1" x14ac:dyDescent="0.25">
      <c r="A438" s="60"/>
      <c r="B438" s="15"/>
      <c r="C438" s="47"/>
      <c r="D438" s="47"/>
      <c r="E438" s="47"/>
    </row>
    <row r="439" spans="1:5" ht="16.5" thickBot="1" x14ac:dyDescent="0.3">
      <c r="A439" s="60"/>
      <c r="B439" s="4" t="s">
        <v>86</v>
      </c>
      <c r="C439" s="47"/>
      <c r="D439" s="47"/>
      <c r="E439" s="47"/>
    </row>
    <row r="440" spans="1:5" ht="17.25" thickTop="1" thickBot="1" x14ac:dyDescent="0.3">
      <c r="A440" s="61" t="s">
        <v>228</v>
      </c>
      <c r="B440" s="17" t="s">
        <v>87</v>
      </c>
      <c r="C440" s="41">
        <f>C429-C437</f>
        <v>-181885.63000000012</v>
      </c>
      <c r="D440" s="41">
        <f>D429-D437</f>
        <v>-140000</v>
      </c>
      <c r="E440" s="41">
        <v>0</v>
      </c>
    </row>
    <row r="441" spans="1:5" ht="17.25" thickTop="1" thickBot="1" x14ac:dyDescent="0.3">
      <c r="A441" s="60"/>
      <c r="B441" s="15"/>
    </row>
    <row r="442" spans="1:5" ht="21" thickTop="1" thickBot="1" x14ac:dyDescent="0.45">
      <c r="A442" s="60"/>
      <c r="B442" s="29" t="s">
        <v>104</v>
      </c>
    </row>
    <row r="443" spans="1:5" ht="16.5" thickTop="1" x14ac:dyDescent="0.25">
      <c r="A443" s="60"/>
      <c r="B443" s="4" t="s">
        <v>81</v>
      </c>
    </row>
    <row r="444" spans="1:5" ht="15.75" x14ac:dyDescent="0.25">
      <c r="A444" s="60" t="s">
        <v>115</v>
      </c>
      <c r="B444" s="7" t="s">
        <v>123</v>
      </c>
      <c r="C444" s="40">
        <v>0</v>
      </c>
      <c r="D444" s="40">
        <v>0</v>
      </c>
      <c r="E444" s="40">
        <v>0</v>
      </c>
    </row>
    <row r="445" spans="1:5" ht="15.75" x14ac:dyDescent="0.25">
      <c r="A445" s="60" t="s">
        <v>117</v>
      </c>
      <c r="B445" s="7" t="s">
        <v>118</v>
      </c>
      <c r="C445" s="40">
        <v>336770.75</v>
      </c>
      <c r="D445" s="40">
        <v>315170</v>
      </c>
      <c r="E445" s="40">
        <v>323200</v>
      </c>
    </row>
    <row r="446" spans="1:5" ht="15.75" x14ac:dyDescent="0.25">
      <c r="A446" s="60" t="s">
        <v>119</v>
      </c>
      <c r="B446" s="7" t="s">
        <v>120</v>
      </c>
      <c r="C446" s="40">
        <v>762.48</v>
      </c>
      <c r="D446" s="40">
        <v>0</v>
      </c>
      <c r="E446" s="40">
        <v>0</v>
      </c>
    </row>
    <row r="447" spans="1:5" ht="16.5" thickBot="1" x14ac:dyDescent="0.3">
      <c r="A447" s="60" t="s">
        <v>141</v>
      </c>
      <c r="B447" s="7" t="s">
        <v>142</v>
      </c>
      <c r="C447" s="40">
        <v>479964.06</v>
      </c>
      <c r="D447" s="40">
        <v>721803</v>
      </c>
      <c r="E447" s="40">
        <v>728252</v>
      </c>
    </row>
    <row r="448" spans="1:5" ht="17.25" thickTop="1" thickBot="1" x14ac:dyDescent="0.3">
      <c r="A448" s="60"/>
      <c r="B448" s="17" t="s">
        <v>89</v>
      </c>
      <c r="C448" s="44">
        <f>SUM(C444:C447)</f>
        <v>817497.29</v>
      </c>
      <c r="D448" s="44">
        <f>SUM(D444:D447)</f>
        <v>1036973</v>
      </c>
      <c r="E448" s="44">
        <v>1051452</v>
      </c>
    </row>
    <row r="449" spans="1:5" ht="16.5" thickTop="1" x14ac:dyDescent="0.25">
      <c r="A449" s="60"/>
      <c r="B449" s="15"/>
    </row>
    <row r="450" spans="1:5" ht="15.75" x14ac:dyDescent="0.25">
      <c r="A450" s="60"/>
      <c r="B450" s="4" t="s">
        <v>84</v>
      </c>
    </row>
    <row r="451" spans="1:5" ht="15.75" x14ac:dyDescent="0.25">
      <c r="A451" s="61" t="s">
        <v>145</v>
      </c>
      <c r="B451" s="14" t="s">
        <v>82</v>
      </c>
      <c r="C451" s="40">
        <v>151716</v>
      </c>
      <c r="D451" s="40">
        <v>191081</v>
      </c>
      <c r="E451" s="40">
        <v>204460</v>
      </c>
    </row>
    <row r="452" spans="1:5" ht="15.75" x14ac:dyDescent="0.25">
      <c r="A452" s="61" t="s">
        <v>217</v>
      </c>
      <c r="B452" s="14" t="s">
        <v>83</v>
      </c>
      <c r="C452" s="40">
        <v>613131.06000000006</v>
      </c>
      <c r="D452" s="40">
        <v>475935</v>
      </c>
      <c r="E452" s="40">
        <v>520391</v>
      </c>
    </row>
    <row r="453" spans="1:5" ht="15.75" x14ac:dyDescent="0.25">
      <c r="A453" s="60" t="s">
        <v>218</v>
      </c>
      <c r="B453" s="21" t="s">
        <v>102</v>
      </c>
      <c r="C453" s="40">
        <v>-223239</v>
      </c>
      <c r="D453" s="40">
        <v>265005</v>
      </c>
      <c r="E453" s="40">
        <v>0</v>
      </c>
    </row>
    <row r="454" spans="1:5" ht="15.75" x14ac:dyDescent="0.25">
      <c r="A454" s="60" t="s">
        <v>226</v>
      </c>
      <c r="B454" s="21" t="s">
        <v>235</v>
      </c>
      <c r="C454" s="40">
        <v>0</v>
      </c>
      <c r="D454" s="40">
        <v>193888</v>
      </c>
      <c r="E454" s="40">
        <v>206000</v>
      </c>
    </row>
    <row r="455" spans="1:5" ht="16.5" thickBot="1" x14ac:dyDescent="0.3">
      <c r="A455" s="60" t="s">
        <v>154</v>
      </c>
      <c r="B455" s="16" t="s">
        <v>91</v>
      </c>
      <c r="C455" s="40">
        <v>83224.600000000006</v>
      </c>
      <c r="D455" s="40">
        <v>150000</v>
      </c>
      <c r="E455" s="40">
        <v>120601</v>
      </c>
    </row>
    <row r="456" spans="1:5" ht="17.25" thickTop="1" thickBot="1" x14ac:dyDescent="0.3">
      <c r="A456" s="60"/>
      <c r="B456" s="17" t="s">
        <v>85</v>
      </c>
      <c r="C456" s="44">
        <f>SUM(C451:C455)</f>
        <v>624832.66</v>
      </c>
      <c r="D456" s="44">
        <f>SUM(D451:D455)</f>
        <v>1275909</v>
      </c>
      <c r="E456" s="44">
        <v>1051452</v>
      </c>
    </row>
    <row r="457" spans="1:5" ht="16.5" thickTop="1" x14ac:dyDescent="0.25">
      <c r="A457" s="60"/>
      <c r="B457" s="15"/>
    </row>
    <row r="458" spans="1:5" ht="15.75" x14ac:dyDescent="0.25">
      <c r="A458" s="60"/>
      <c r="B458" s="4" t="s">
        <v>86</v>
      </c>
    </row>
    <row r="459" spans="1:5" ht="16.5" thickBot="1" x14ac:dyDescent="0.3">
      <c r="A459" s="60" t="s">
        <v>326</v>
      </c>
      <c r="B459" s="7" t="s">
        <v>321</v>
      </c>
      <c r="C459" s="40">
        <v>-301425.73</v>
      </c>
      <c r="D459" s="40">
        <v>0</v>
      </c>
      <c r="E459" s="40">
        <v>0</v>
      </c>
    </row>
    <row r="460" spans="1:5" ht="17.25" thickTop="1" thickBot="1" x14ac:dyDescent="0.3">
      <c r="A460" s="61" t="s">
        <v>228</v>
      </c>
      <c r="B460" s="17" t="s">
        <v>87</v>
      </c>
      <c r="C460" s="44">
        <f>C448-C456+C459</f>
        <v>-108761.09999999998</v>
      </c>
      <c r="D460" s="44">
        <f>D448-D456+D459</f>
        <v>-238936</v>
      </c>
      <c r="E460" s="44">
        <v>0</v>
      </c>
    </row>
    <row r="461" spans="1:5" ht="17.25" thickTop="1" thickBot="1" x14ac:dyDescent="0.3">
      <c r="A461" s="60"/>
      <c r="B461" s="15"/>
      <c r="C461" s="45"/>
      <c r="D461" s="45"/>
      <c r="E461" s="45"/>
    </row>
    <row r="462" spans="1:5" ht="21" thickTop="1" thickBot="1" x14ac:dyDescent="0.45">
      <c r="A462" s="60"/>
      <c r="B462" s="29" t="s">
        <v>107</v>
      </c>
    </row>
    <row r="463" spans="1:5" ht="16.5" thickTop="1" x14ac:dyDescent="0.25">
      <c r="A463" s="60"/>
      <c r="B463" s="4" t="s">
        <v>81</v>
      </c>
    </row>
    <row r="464" spans="1:5" ht="15.75" x14ac:dyDescent="0.25">
      <c r="A464" s="60" t="s">
        <v>115</v>
      </c>
      <c r="B464" s="7" t="s">
        <v>123</v>
      </c>
      <c r="C464" s="40">
        <v>0</v>
      </c>
      <c r="D464" s="40">
        <v>0</v>
      </c>
      <c r="E464" s="40">
        <v>0</v>
      </c>
    </row>
    <row r="465" spans="1:5" ht="15.75" x14ac:dyDescent="0.25">
      <c r="A465" s="60" t="s">
        <v>117</v>
      </c>
      <c r="B465" s="7" t="s">
        <v>118</v>
      </c>
      <c r="C465" s="40">
        <v>110584</v>
      </c>
      <c r="D465" s="40">
        <v>110584</v>
      </c>
      <c r="E465" s="40">
        <v>110584</v>
      </c>
    </row>
    <row r="466" spans="1:5" ht="15.75" x14ac:dyDescent="0.25">
      <c r="A466" s="60" t="s">
        <v>119</v>
      </c>
      <c r="B466" s="7" t="s">
        <v>120</v>
      </c>
      <c r="C466" s="40">
        <f>7429.64+18.5</f>
        <v>7448.14</v>
      </c>
      <c r="D466" s="40">
        <v>4312</v>
      </c>
      <c r="E466" s="40">
        <v>4000</v>
      </c>
    </row>
    <row r="467" spans="1:5" ht="16.5" thickBot="1" x14ac:dyDescent="0.3">
      <c r="A467" s="60" t="s">
        <v>141</v>
      </c>
      <c r="B467" s="24" t="s">
        <v>142</v>
      </c>
      <c r="C467" s="40">
        <v>3003598.21</v>
      </c>
      <c r="D467" s="40">
        <v>3229180</v>
      </c>
      <c r="E467" s="40">
        <v>3451008</v>
      </c>
    </row>
    <row r="468" spans="1:5" ht="17.25" thickTop="1" thickBot="1" x14ac:dyDescent="0.3">
      <c r="A468" s="60"/>
      <c r="B468" s="17" t="s">
        <v>89</v>
      </c>
      <c r="C468" s="44">
        <f>SUM(C464:C467)</f>
        <v>3121630.35</v>
      </c>
      <c r="D468" s="44">
        <f>SUM(D464:D467)</f>
        <v>3344076</v>
      </c>
      <c r="E468" s="44">
        <v>3565592</v>
      </c>
    </row>
    <row r="469" spans="1:5" ht="16.5" thickTop="1" x14ac:dyDescent="0.25">
      <c r="A469" s="60"/>
      <c r="B469" s="15"/>
    </row>
    <row r="470" spans="1:5" ht="15.75" x14ac:dyDescent="0.25">
      <c r="A470" s="61"/>
      <c r="B470" s="4" t="s">
        <v>84</v>
      </c>
    </row>
    <row r="471" spans="1:5" ht="15.75" x14ac:dyDescent="0.25">
      <c r="A471" s="61" t="s">
        <v>146</v>
      </c>
      <c r="B471" s="7" t="s">
        <v>155</v>
      </c>
      <c r="C471" s="40">
        <v>739948.54</v>
      </c>
      <c r="D471" s="40">
        <v>795745</v>
      </c>
      <c r="E471" s="40">
        <v>788426</v>
      </c>
    </row>
    <row r="472" spans="1:5" ht="15.75" x14ac:dyDescent="0.25">
      <c r="A472" s="61" t="s">
        <v>220</v>
      </c>
      <c r="B472" s="7" t="s">
        <v>156</v>
      </c>
      <c r="C472" s="40">
        <f>477457.05+140462.76</f>
        <v>617919.81000000006</v>
      </c>
      <c r="D472" s="40">
        <f>688333+140951+8574</f>
        <v>837858</v>
      </c>
      <c r="E472" s="40">
        <v>640891</v>
      </c>
    </row>
    <row r="473" spans="1:5" ht="15.75" x14ac:dyDescent="0.25">
      <c r="A473" s="60" t="s">
        <v>219</v>
      </c>
      <c r="B473" s="16" t="s">
        <v>163</v>
      </c>
      <c r="C473" s="40">
        <v>15618.11</v>
      </c>
      <c r="D473" s="40">
        <f>40800+5061</f>
        <v>45861</v>
      </c>
      <c r="E473" s="40">
        <v>68000</v>
      </c>
    </row>
    <row r="474" spans="1:5" ht="15.75" x14ac:dyDescent="0.25">
      <c r="A474" s="60" t="s">
        <v>227</v>
      </c>
      <c r="B474" s="7" t="s">
        <v>235</v>
      </c>
      <c r="C474" s="40">
        <v>0</v>
      </c>
      <c r="D474" s="40">
        <v>95414</v>
      </c>
      <c r="E474" s="40">
        <v>402793</v>
      </c>
    </row>
    <row r="475" spans="1:5" ht="15.75" x14ac:dyDescent="0.25">
      <c r="A475" s="60" t="s">
        <v>161</v>
      </c>
      <c r="B475" s="16" t="s">
        <v>91</v>
      </c>
      <c r="C475" s="40">
        <v>104628.95</v>
      </c>
      <c r="D475" s="40">
        <v>125000</v>
      </c>
      <c r="E475" s="40">
        <v>125000</v>
      </c>
    </row>
    <row r="476" spans="1:5" ht="15.75" x14ac:dyDescent="0.25">
      <c r="A476" s="61" t="s">
        <v>157</v>
      </c>
      <c r="B476" s="7" t="s">
        <v>159</v>
      </c>
      <c r="C476" s="40">
        <v>1357093</v>
      </c>
      <c r="D476" s="40">
        <v>1437268</v>
      </c>
      <c r="E476" s="40">
        <v>1492882</v>
      </c>
    </row>
    <row r="477" spans="1:5" ht="15.75" x14ac:dyDescent="0.25">
      <c r="A477" s="61" t="s">
        <v>158</v>
      </c>
      <c r="B477" s="7" t="s">
        <v>160</v>
      </c>
      <c r="C477" s="40">
        <v>94341.42</v>
      </c>
      <c r="D477" s="40">
        <v>129930</v>
      </c>
      <c r="E477" s="40">
        <v>123600</v>
      </c>
    </row>
    <row r="478" spans="1:5" ht="16.5" thickBot="1" x14ac:dyDescent="0.3">
      <c r="A478" s="60" t="s">
        <v>162</v>
      </c>
      <c r="B478" s="16" t="s">
        <v>164</v>
      </c>
      <c r="C478" s="40">
        <v>0</v>
      </c>
      <c r="D478" s="40">
        <v>0</v>
      </c>
      <c r="E478" s="40">
        <v>0</v>
      </c>
    </row>
    <row r="479" spans="1:5" ht="17.25" thickTop="1" thickBot="1" x14ac:dyDescent="0.3">
      <c r="A479" s="60"/>
      <c r="B479" s="17" t="s">
        <v>85</v>
      </c>
      <c r="C479" s="44">
        <f>SUM(C471:C478)</f>
        <v>2929549.83</v>
      </c>
      <c r="D479" s="44">
        <f>SUM(D471:D478)</f>
        <v>3467076</v>
      </c>
      <c r="E479" s="44">
        <v>3641592</v>
      </c>
    </row>
    <row r="480" spans="1:5" ht="16.5" thickTop="1" x14ac:dyDescent="0.25">
      <c r="A480" s="60"/>
      <c r="B480" s="15"/>
    </row>
    <row r="481" spans="1:5" ht="15.75" x14ac:dyDescent="0.25">
      <c r="A481" s="60"/>
      <c r="B481" s="23" t="s">
        <v>86</v>
      </c>
    </row>
    <row r="482" spans="1:5" ht="16.5" thickBot="1" x14ac:dyDescent="0.3">
      <c r="A482" s="61" t="s">
        <v>264</v>
      </c>
      <c r="B482" s="7" t="s">
        <v>5</v>
      </c>
      <c r="C482" s="40">
        <v>10204.780000000001</v>
      </c>
      <c r="D482" s="40">
        <v>8000</v>
      </c>
      <c r="E482" s="40">
        <v>8000</v>
      </c>
    </row>
    <row r="483" spans="1:5" ht="17.25" thickTop="1" thickBot="1" x14ac:dyDescent="0.3">
      <c r="A483" s="61" t="s">
        <v>228</v>
      </c>
      <c r="B483" s="17" t="s">
        <v>87</v>
      </c>
      <c r="C483" s="44">
        <f>C468+C482-C479</f>
        <v>202285.29999999981</v>
      </c>
      <c r="D483" s="44">
        <f>D468+D482-D479</f>
        <v>-115000</v>
      </c>
      <c r="E483" s="44">
        <v>-68000</v>
      </c>
    </row>
    <row r="484" spans="1:5" ht="15.75" thickTop="1" x14ac:dyDescent="0.2"/>
  </sheetData>
  <sheetProtection insertRows="0" deleteRows="0"/>
  <customSheetViews>
    <customSheetView guid="{9A0F58E2-86D1-4C31-B508-0A9EC0FD1CF8}" scale="75" showRuler="0">
      <pane xSplit="2" ySplit="3" topLeftCell="F192" activePane="bottomRight" state="frozen"/>
      <selection pane="bottomRight" activeCell="F199" sqref="F199"/>
      <rowBreaks count="10" manualBreakCount="10">
        <brk id="215" max="8" man="1"/>
        <brk id="269" max="8" man="1"/>
        <brk id="348" max="8" man="1"/>
        <brk id="427" max="8" man="1"/>
        <brk id="455" max="8" man="1"/>
        <brk id="535" max="8" man="1"/>
        <brk id="556" max="8" man="1"/>
        <brk id="582" max="8" man="1"/>
        <brk id="650" max="8" man="1"/>
        <brk id="713" max="8" man="1"/>
      </rowBreaks>
      <pageMargins left="0.5" right="0.5" top="0.5" bottom="0.5" header="0.25" footer="0.25"/>
      <pageSetup scale="52" fitToHeight="14" orientation="portrait" r:id="rId1"/>
      <headerFooter alignWithMargins="0">
        <oddHeader>&amp;LYEAR 2006 FINAL BUDGET&amp;C&amp;"Arial,Bold"EXHIBIT "A"&amp;RPAGE: &amp;P OF &amp;N</oddHeader>
        <oddFooter>&amp;L&amp;"Arial,Bold"COMMISSION MEETING DECEMBER 6, 2005&amp;RPrinted 10/28/2005 1:37 PM</oddFooter>
      </headerFooter>
    </customSheetView>
  </customSheetViews>
  <phoneticPr fontId="0" type="noConversion"/>
  <printOptions horizontalCentered="1"/>
  <pageMargins left="0.5" right="0.5" top="0.74" bottom="0.71" header="0.41" footer="0.49"/>
  <pageSetup scale="59" fitToHeight="14" orientation="portrait" r:id="rId2"/>
  <headerFooter alignWithMargins="0">
    <oddHeader>&amp;LYEAR 2014 FINAL BUDGET&amp;C&amp;"Arial,Bold"EXHIBIT "A"&amp;RPAGE: &amp;P OF &amp;N</oddHeader>
    <oddFooter>&amp;L&amp;"Arial,Bold"COMMISSION MEETING DECEMBER 17, 2013</oddFooter>
  </headerFooter>
  <rowBreaks count="10" manualBreakCount="10">
    <brk id="49" max="6" man="1"/>
    <brk id="86" max="6" man="1"/>
    <brk id="150" max="6" man="1"/>
    <brk id="208" max="7" man="1"/>
    <brk id="269" max="6" man="1"/>
    <brk id="290" max="6" man="1"/>
    <brk id="325" max="6" man="1"/>
    <brk id="356" max="6" man="1"/>
    <brk id="399" max="6" man="1"/>
    <brk id="44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5" width="15.42578125" style="34" customWidth="1"/>
  </cols>
  <sheetData>
    <row r="1" spans="1:5" ht="19.5" x14ac:dyDescent="0.4">
      <c r="A1" s="18"/>
      <c r="B1" s="2" t="s">
        <v>237</v>
      </c>
      <c r="C1" s="30">
        <v>2012</v>
      </c>
      <c r="D1" s="30">
        <v>2013</v>
      </c>
      <c r="E1" s="30">
        <v>2014</v>
      </c>
    </row>
    <row r="2" spans="1:5" ht="20.25" thickBot="1" x14ac:dyDescent="0.45">
      <c r="B2" s="3" t="s">
        <v>445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328</v>
      </c>
      <c r="E3" s="32" t="s">
        <v>483</v>
      </c>
    </row>
    <row r="4" spans="1:5" ht="16.5" thickTop="1" x14ac:dyDescent="0.25">
      <c r="A4" s="6"/>
      <c r="B4" s="10" t="s">
        <v>2</v>
      </c>
      <c r="C4" s="42"/>
      <c r="D4" s="42"/>
      <c r="E4" s="42"/>
    </row>
    <row r="5" spans="1:5" ht="15.75" x14ac:dyDescent="0.25">
      <c r="A5" s="6" t="s">
        <v>127</v>
      </c>
      <c r="B5" s="7" t="s">
        <v>128</v>
      </c>
      <c r="C5" s="43">
        <v>1782078.02</v>
      </c>
      <c r="D5" s="43">
        <v>1815000</v>
      </c>
      <c r="E5" s="43">
        <v>1850000</v>
      </c>
    </row>
    <row r="6" spans="1:5" ht="15.75" x14ac:dyDescent="0.25">
      <c r="A6" s="6" t="s">
        <v>115</v>
      </c>
      <c r="B6" s="16" t="s">
        <v>123</v>
      </c>
      <c r="C6" s="43">
        <v>710355</v>
      </c>
      <c r="D6" s="43">
        <v>729452</v>
      </c>
      <c r="E6" s="43">
        <v>735000</v>
      </c>
    </row>
    <row r="7" spans="1:5" ht="15.75" x14ac:dyDescent="0.25">
      <c r="A7" s="6" t="s">
        <v>119</v>
      </c>
      <c r="B7" s="16" t="s">
        <v>120</v>
      </c>
      <c r="C7" s="40">
        <v>21232.75</v>
      </c>
      <c r="D7" s="40">
        <v>15000</v>
      </c>
      <c r="E7" s="40">
        <v>12000</v>
      </c>
    </row>
    <row r="8" spans="1:5" ht="16.5" thickBot="1" x14ac:dyDescent="0.3">
      <c r="A8" s="11" t="s">
        <v>228</v>
      </c>
      <c r="B8" s="7" t="s">
        <v>109</v>
      </c>
      <c r="C8" s="40">
        <f>2709037.55-2513665.77</f>
        <v>195371.7799999998</v>
      </c>
      <c r="D8" s="40">
        <v>31165</v>
      </c>
      <c r="E8" s="40">
        <v>0</v>
      </c>
    </row>
    <row r="9" spans="1:5" ht="17.25" thickTop="1" thickBot="1" x14ac:dyDescent="0.3">
      <c r="A9" s="6"/>
      <c r="B9" s="17" t="s">
        <v>6</v>
      </c>
      <c r="C9" s="41">
        <f>SUM(C5:C8)</f>
        <v>2709037.55</v>
      </c>
      <c r="D9" s="41">
        <f>SUM(D5:D8)</f>
        <v>2590617</v>
      </c>
      <c r="E9" s="41">
        <v>2597000</v>
      </c>
    </row>
    <row r="10" spans="1:5" ht="16.5" thickTop="1" x14ac:dyDescent="0.25">
      <c r="A10" s="6"/>
      <c r="B10" s="10"/>
      <c r="C10" s="42"/>
      <c r="D10" s="42"/>
      <c r="E10" s="42"/>
    </row>
    <row r="11" spans="1:5" ht="15.75" x14ac:dyDescent="0.25">
      <c r="A11" s="6"/>
      <c r="B11" s="10" t="s">
        <v>7</v>
      </c>
      <c r="C11" s="42"/>
      <c r="D11" s="42"/>
      <c r="E11" s="42"/>
    </row>
    <row r="12" spans="1:5" ht="15.75" x14ac:dyDescent="0.25">
      <c r="A12" s="11" t="s">
        <v>260</v>
      </c>
      <c r="B12" s="7" t="s">
        <v>257</v>
      </c>
      <c r="C12" s="43">
        <v>37.549999999999997</v>
      </c>
      <c r="D12" s="43">
        <v>500</v>
      </c>
      <c r="E12" s="43">
        <v>500</v>
      </c>
    </row>
    <row r="13" spans="1:5" ht="15.75" x14ac:dyDescent="0.25">
      <c r="A13" s="6" t="s">
        <v>63</v>
      </c>
      <c r="B13" s="7" t="s">
        <v>229</v>
      </c>
      <c r="C13" s="43">
        <v>2709000</v>
      </c>
      <c r="D13" s="43">
        <v>2590117</v>
      </c>
      <c r="E13" s="43">
        <v>2596500</v>
      </c>
    </row>
    <row r="14" spans="1:5" ht="16.5" thickBot="1" x14ac:dyDescent="0.3">
      <c r="A14" s="6" t="s">
        <v>324</v>
      </c>
      <c r="B14" s="7" t="s">
        <v>235</v>
      </c>
      <c r="C14" s="43">
        <v>0</v>
      </c>
      <c r="D14" s="43">
        <v>0</v>
      </c>
      <c r="E14" s="43">
        <v>0</v>
      </c>
    </row>
    <row r="15" spans="1:5" ht="17.25" thickTop="1" thickBot="1" x14ac:dyDescent="0.3">
      <c r="A15" s="6"/>
      <c r="B15" s="17" t="s">
        <v>51</v>
      </c>
      <c r="C15" s="51">
        <f>SUM(C12:C14)</f>
        <v>2709037.55</v>
      </c>
      <c r="D15" s="51">
        <f>SUM(D12:D14)</f>
        <v>2590617</v>
      </c>
      <c r="E15" s="51">
        <v>2597000</v>
      </c>
    </row>
    <row r="16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2014 FINAL BUDGET&amp;C&amp;"Arial,Bold"EXHIBIT "A"&amp;RPAGE: &amp;P OF &amp;N</oddHeader>
    <oddFooter>&amp;L&amp;"Arial,Bold"BOARD OF TRUSTEES MEETING DECEMBER 3,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0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5" width="15.42578125" style="34" customWidth="1"/>
  </cols>
  <sheetData>
    <row r="1" spans="1:5" ht="19.5" x14ac:dyDescent="0.4">
      <c r="A1" s="18"/>
      <c r="B1" s="2" t="s">
        <v>236</v>
      </c>
      <c r="C1" s="30">
        <v>2012</v>
      </c>
      <c r="D1" s="30">
        <v>2013</v>
      </c>
      <c r="E1" s="30">
        <v>2014</v>
      </c>
    </row>
    <row r="2" spans="1:5" ht="20.25" thickBot="1" x14ac:dyDescent="0.45">
      <c r="B2" s="3" t="s">
        <v>445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328</v>
      </c>
      <c r="E3" s="32" t="s">
        <v>483</v>
      </c>
    </row>
    <row r="4" spans="1:5" ht="16.5" thickTop="1" x14ac:dyDescent="0.25">
      <c r="A4" s="6"/>
      <c r="B4" s="10" t="s">
        <v>2</v>
      </c>
      <c r="C4" s="42"/>
      <c r="D4" s="42"/>
      <c r="E4" s="42"/>
    </row>
    <row r="5" spans="1:5" ht="15.75" x14ac:dyDescent="0.25">
      <c r="A5" s="6" t="s">
        <v>127</v>
      </c>
      <c r="B5" s="7" t="s">
        <v>188</v>
      </c>
      <c r="C5" s="43">
        <v>560914.56999999995</v>
      </c>
      <c r="D5" s="43">
        <v>596000</v>
      </c>
      <c r="E5" s="43">
        <v>600000</v>
      </c>
    </row>
    <row r="6" spans="1:5" ht="15.75" x14ac:dyDescent="0.25">
      <c r="A6" s="6" t="s">
        <v>381</v>
      </c>
      <c r="B6" s="7" t="s">
        <v>382</v>
      </c>
      <c r="C6" s="43">
        <v>21615</v>
      </c>
      <c r="D6" s="43">
        <v>23215</v>
      </c>
      <c r="E6" s="43">
        <v>18000</v>
      </c>
    </row>
    <row r="7" spans="1:5" ht="15.75" x14ac:dyDescent="0.25">
      <c r="A7" s="6" t="s">
        <v>117</v>
      </c>
      <c r="B7" s="7" t="s">
        <v>118</v>
      </c>
      <c r="C7" s="43">
        <v>25745</v>
      </c>
      <c r="D7" s="43">
        <v>31010</v>
      </c>
      <c r="E7" s="43">
        <v>28000</v>
      </c>
    </row>
    <row r="8" spans="1:5" ht="15.75" x14ac:dyDescent="0.25">
      <c r="A8" s="6" t="s">
        <v>119</v>
      </c>
      <c r="B8" s="16" t="s">
        <v>120</v>
      </c>
      <c r="C8" s="43">
        <v>13333.73</v>
      </c>
      <c r="D8" s="43">
        <v>11905</v>
      </c>
      <c r="E8" s="43">
        <v>5405</v>
      </c>
    </row>
    <row r="9" spans="1:5" ht="15.75" x14ac:dyDescent="0.25">
      <c r="A9" s="11" t="s">
        <v>106</v>
      </c>
      <c r="B9" s="7" t="s">
        <v>230</v>
      </c>
      <c r="C9" s="43">
        <v>250000</v>
      </c>
      <c r="D9" s="43">
        <v>250000</v>
      </c>
      <c r="E9" s="43">
        <v>250000</v>
      </c>
    </row>
    <row r="10" spans="1:5" ht="16.5" thickBot="1" x14ac:dyDescent="0.3">
      <c r="A10" s="11" t="s">
        <v>228</v>
      </c>
      <c r="B10" s="7" t="s">
        <v>109</v>
      </c>
      <c r="C10" s="43">
        <v>0</v>
      </c>
      <c r="D10" s="43">
        <v>128795</v>
      </c>
      <c r="E10" s="43">
        <v>66413</v>
      </c>
    </row>
    <row r="11" spans="1:5" ht="17.25" thickTop="1" thickBot="1" x14ac:dyDescent="0.3">
      <c r="A11" s="6"/>
      <c r="B11" s="17" t="s">
        <v>6</v>
      </c>
      <c r="C11" s="41">
        <f>SUM(C5:C10)</f>
        <v>871608.29999999993</v>
      </c>
      <c r="D11" s="41">
        <f>SUM(D5:D10)</f>
        <v>1040925</v>
      </c>
      <c r="E11" s="41">
        <v>967818</v>
      </c>
    </row>
    <row r="12" spans="1:5" ht="16.5" thickTop="1" x14ac:dyDescent="0.25">
      <c r="A12" s="6"/>
      <c r="B12" s="10"/>
      <c r="C12" s="42"/>
      <c r="D12" s="42"/>
      <c r="E12" s="42"/>
    </row>
    <row r="13" spans="1:5" ht="15.75" x14ac:dyDescent="0.25">
      <c r="A13" s="6"/>
      <c r="B13" s="10" t="s">
        <v>7</v>
      </c>
      <c r="C13" s="42"/>
      <c r="D13" s="42"/>
      <c r="E13" s="42"/>
    </row>
    <row r="14" spans="1:5" ht="15.75" x14ac:dyDescent="0.25">
      <c r="A14" s="11" t="s">
        <v>231</v>
      </c>
      <c r="B14" s="7" t="s">
        <v>233</v>
      </c>
      <c r="C14" s="43">
        <v>137368.37</v>
      </c>
      <c r="D14" s="43">
        <f>150947+88</f>
        <v>151035</v>
      </c>
      <c r="E14" s="43">
        <v>171023</v>
      </c>
    </row>
    <row r="15" spans="1:5" ht="15.75" x14ac:dyDescent="0.25">
      <c r="A15" s="11" t="s">
        <v>64</v>
      </c>
      <c r="B15" s="7" t="s">
        <v>257</v>
      </c>
      <c r="C15" s="43">
        <v>67433.69</v>
      </c>
      <c r="D15" s="43">
        <v>190017</v>
      </c>
      <c r="E15" s="43">
        <v>146795</v>
      </c>
    </row>
    <row r="16" spans="1:5" ht="15.75" x14ac:dyDescent="0.25">
      <c r="A16" s="6" t="s">
        <v>329</v>
      </c>
      <c r="B16" s="16" t="s">
        <v>392</v>
      </c>
      <c r="C16" s="43">
        <v>612616.43000000005</v>
      </c>
      <c r="D16" s="43">
        <v>600000</v>
      </c>
      <c r="E16" s="43">
        <v>600000</v>
      </c>
    </row>
    <row r="17" spans="1:5" ht="15.75" x14ac:dyDescent="0.25">
      <c r="A17" s="11" t="s">
        <v>232</v>
      </c>
      <c r="B17" s="16" t="s">
        <v>234</v>
      </c>
      <c r="C17" s="43">
        <v>0</v>
      </c>
      <c r="D17" s="43">
        <v>0</v>
      </c>
      <c r="E17" s="43">
        <v>0</v>
      </c>
    </row>
    <row r="18" spans="1:5" ht="16.5" thickBot="1" x14ac:dyDescent="0.3">
      <c r="A18" s="6" t="s">
        <v>175</v>
      </c>
      <c r="B18" s="16" t="s">
        <v>235</v>
      </c>
      <c r="C18" s="43">
        <f>871608.3-817418.49</f>
        <v>54189.810000000056</v>
      </c>
      <c r="D18" s="43">
        <v>99873</v>
      </c>
      <c r="E18" s="43">
        <v>50000</v>
      </c>
    </row>
    <row r="19" spans="1:5" ht="17.25" thickTop="1" thickBot="1" x14ac:dyDescent="0.3">
      <c r="A19" s="6"/>
      <c r="B19" s="17" t="s">
        <v>51</v>
      </c>
      <c r="C19" s="44">
        <f>SUM(C14:C18)</f>
        <v>871608.3</v>
      </c>
      <c r="D19" s="44">
        <f>SUM(D14:D18)</f>
        <v>1040925</v>
      </c>
      <c r="E19" s="44">
        <v>967818</v>
      </c>
    </row>
    <row r="20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2014 FINAL BUDGET&amp;C&amp;"Arial,Bold"EXHIBIT "A"&amp;RPAGE: &amp;P OF &amp;N</oddHeader>
    <oddFooter>&amp;L&amp;"Arial,Bold"BOARD OF TRUSTEES MEETING DECEMBER 3,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5" width="15.42578125" style="34" customWidth="1"/>
  </cols>
  <sheetData>
    <row r="1" spans="1:5" ht="19.5" x14ac:dyDescent="0.4">
      <c r="A1" s="18"/>
      <c r="B1" s="2" t="s">
        <v>238</v>
      </c>
      <c r="C1" s="30">
        <v>2012</v>
      </c>
      <c r="D1" s="30">
        <v>2013</v>
      </c>
      <c r="E1" s="30">
        <v>2014</v>
      </c>
    </row>
    <row r="2" spans="1:5" ht="20.25" thickBot="1" x14ac:dyDescent="0.45">
      <c r="B2" s="3" t="s">
        <v>445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328</v>
      </c>
      <c r="E3" s="32" t="s">
        <v>483</v>
      </c>
    </row>
    <row r="4" spans="1:5" ht="16.5" thickTop="1" x14ac:dyDescent="0.25">
      <c r="A4" s="6"/>
      <c r="B4" s="10" t="s">
        <v>2</v>
      </c>
      <c r="C4" s="42"/>
      <c r="D4" s="42"/>
      <c r="E4" s="42"/>
    </row>
    <row r="5" spans="1:5" ht="15.75" x14ac:dyDescent="0.25">
      <c r="A5" s="6" t="s">
        <v>127</v>
      </c>
      <c r="B5" s="7" t="s">
        <v>188</v>
      </c>
      <c r="C5" s="43">
        <v>476248.42</v>
      </c>
      <c r="D5" s="43">
        <v>423595</v>
      </c>
      <c r="E5" s="43">
        <v>430000</v>
      </c>
    </row>
    <row r="6" spans="1:5" ht="15.75" x14ac:dyDescent="0.25">
      <c r="A6" s="6" t="s">
        <v>115</v>
      </c>
      <c r="B6" s="16" t="s">
        <v>123</v>
      </c>
      <c r="C6" s="43">
        <v>184248</v>
      </c>
      <c r="D6" s="43">
        <v>163037</v>
      </c>
      <c r="E6" s="43">
        <v>160000</v>
      </c>
    </row>
    <row r="7" spans="1:5" ht="15.75" x14ac:dyDescent="0.25">
      <c r="A7" s="6" t="s">
        <v>119</v>
      </c>
      <c r="B7" s="16" t="s">
        <v>120</v>
      </c>
      <c r="C7" s="43">
        <v>14808.86</v>
      </c>
      <c r="D7" s="43">
        <v>10000</v>
      </c>
      <c r="E7" s="43">
        <v>6000</v>
      </c>
    </row>
    <row r="8" spans="1:5" ht="16.5" thickBot="1" x14ac:dyDescent="0.3">
      <c r="A8" s="11" t="s">
        <v>228</v>
      </c>
      <c r="B8" s="7" t="s">
        <v>109</v>
      </c>
      <c r="C8" s="40">
        <v>0</v>
      </c>
      <c r="D8" s="40">
        <v>53368</v>
      </c>
      <c r="E8" s="40">
        <v>22589</v>
      </c>
    </row>
    <row r="9" spans="1:5" ht="17.25" thickTop="1" thickBot="1" x14ac:dyDescent="0.3">
      <c r="A9" s="6"/>
      <c r="B9" s="17" t="s">
        <v>6</v>
      </c>
      <c r="C9" s="41">
        <f>SUM(C5:C8)</f>
        <v>675305.27999999991</v>
      </c>
      <c r="D9" s="41">
        <f>SUM(D5:D8)</f>
        <v>650000</v>
      </c>
      <c r="E9" s="41">
        <v>618589</v>
      </c>
    </row>
    <row r="10" spans="1:5" ht="16.5" thickTop="1" x14ac:dyDescent="0.25">
      <c r="A10" s="6"/>
      <c r="B10" s="10"/>
      <c r="C10" s="42"/>
      <c r="D10" s="42"/>
      <c r="E10" s="42"/>
    </row>
    <row r="11" spans="1:5" ht="15.75" x14ac:dyDescent="0.25">
      <c r="A11" s="6"/>
      <c r="B11" s="10" t="s">
        <v>7</v>
      </c>
      <c r="C11" s="42"/>
      <c r="D11" s="42"/>
      <c r="E11" s="42"/>
    </row>
    <row r="12" spans="1:5" ht="15.75" x14ac:dyDescent="0.25">
      <c r="A12" s="11" t="s">
        <v>259</v>
      </c>
      <c r="B12" s="7" t="s">
        <v>257</v>
      </c>
      <c r="C12" s="43">
        <v>37.549999999999997</v>
      </c>
      <c r="D12" s="43">
        <v>500</v>
      </c>
      <c r="E12" s="43">
        <v>500</v>
      </c>
    </row>
    <row r="13" spans="1:5" ht="15.75" x14ac:dyDescent="0.25">
      <c r="A13" s="6" t="s">
        <v>65</v>
      </c>
      <c r="B13" s="7" t="s">
        <v>239</v>
      </c>
      <c r="C13" s="43">
        <v>624814.78</v>
      </c>
      <c r="D13" s="43">
        <v>547212</v>
      </c>
      <c r="E13" s="43">
        <v>618089</v>
      </c>
    </row>
    <row r="14" spans="1:5" ht="16.5" thickBot="1" x14ac:dyDescent="0.3">
      <c r="A14" s="6" t="s">
        <v>221</v>
      </c>
      <c r="B14" s="16" t="s">
        <v>235</v>
      </c>
      <c r="C14" s="43">
        <f>C9-624852.33</f>
        <v>50452.949999999953</v>
      </c>
      <c r="D14" s="43">
        <v>102288</v>
      </c>
      <c r="E14" s="43">
        <v>0</v>
      </c>
    </row>
    <row r="15" spans="1:5" ht="17.25" thickTop="1" thickBot="1" x14ac:dyDescent="0.3">
      <c r="A15" s="6"/>
      <c r="B15" s="17" t="s">
        <v>51</v>
      </c>
      <c r="C15" s="41">
        <f>SUM(C12:C14)</f>
        <v>675305.28</v>
      </c>
      <c r="D15" s="41">
        <f>SUM(D12:D14)</f>
        <v>650000</v>
      </c>
      <c r="E15" s="41">
        <v>618589</v>
      </c>
    </row>
    <row r="16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2014 FINAL BUDGET&amp;C&amp;"Arial,Bold"EXHIBIT "A"&amp;RPAGE: &amp;P OF &amp;N</oddHeader>
    <oddFooter>&amp;L&amp;"Arial,Bold"BOARD OF TRUSTEES MEETING DECEMBER 3,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5" width="15.42578125" style="34" customWidth="1"/>
  </cols>
  <sheetData>
    <row r="1" spans="1:5" ht="19.5" x14ac:dyDescent="0.4">
      <c r="A1" s="18"/>
      <c r="B1" s="2" t="s">
        <v>240</v>
      </c>
      <c r="C1" s="30">
        <v>2012</v>
      </c>
      <c r="D1" s="30">
        <v>2013</v>
      </c>
      <c r="E1" s="30">
        <v>2014</v>
      </c>
    </row>
    <row r="2" spans="1:5" ht="20.25" thickBot="1" x14ac:dyDescent="0.45">
      <c r="B2" s="3" t="s">
        <v>445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328</v>
      </c>
      <c r="E3" s="32" t="s">
        <v>483</v>
      </c>
    </row>
    <row r="4" spans="1:5" ht="16.5" thickTop="1" x14ac:dyDescent="0.25">
      <c r="A4" s="6"/>
      <c r="B4" s="10" t="s">
        <v>2</v>
      </c>
      <c r="C4" s="42"/>
      <c r="D4" s="42"/>
      <c r="E4" s="42"/>
    </row>
    <row r="5" spans="1:5" ht="15.75" x14ac:dyDescent="0.25">
      <c r="A5" s="6" t="s">
        <v>127</v>
      </c>
      <c r="B5" s="7" t="s">
        <v>188</v>
      </c>
      <c r="C5" s="43">
        <v>93362.59</v>
      </c>
      <c r="D5" s="43">
        <v>93000</v>
      </c>
      <c r="E5" s="43">
        <v>94500</v>
      </c>
    </row>
    <row r="6" spans="1:5" ht="15.75" x14ac:dyDescent="0.25">
      <c r="A6" s="6" t="s">
        <v>115</v>
      </c>
      <c r="B6" s="16" t="s">
        <v>123</v>
      </c>
      <c r="C6" s="43">
        <v>76355</v>
      </c>
      <c r="D6" s="43">
        <v>73342</v>
      </c>
      <c r="E6" s="43">
        <v>72000</v>
      </c>
    </row>
    <row r="7" spans="1:5" ht="15.75" x14ac:dyDescent="0.25">
      <c r="A7" s="6" t="s">
        <v>119</v>
      </c>
      <c r="B7" s="16" t="s">
        <v>120</v>
      </c>
      <c r="C7" s="43">
        <v>7345.85</v>
      </c>
      <c r="D7" s="43">
        <v>4500</v>
      </c>
      <c r="E7" s="43">
        <v>2700</v>
      </c>
    </row>
    <row r="8" spans="1:5" ht="16.5" thickBot="1" x14ac:dyDescent="0.3">
      <c r="A8" s="11" t="s">
        <v>228</v>
      </c>
      <c r="B8" s="7" t="s">
        <v>109</v>
      </c>
      <c r="C8" s="43">
        <f>250037.55-177063.44</f>
        <v>72974.109999999986</v>
      </c>
      <c r="D8" s="43">
        <v>84658</v>
      </c>
      <c r="E8" s="43">
        <v>86300</v>
      </c>
    </row>
    <row r="9" spans="1:5" ht="17.25" thickTop="1" thickBot="1" x14ac:dyDescent="0.3">
      <c r="A9" s="6"/>
      <c r="B9" s="17" t="s">
        <v>6</v>
      </c>
      <c r="C9" s="41">
        <f>SUM(C5:C8)</f>
        <v>250037.55</v>
      </c>
      <c r="D9" s="41">
        <f>SUM(D5:D8)</f>
        <v>255500</v>
      </c>
      <c r="E9" s="41">
        <v>255500</v>
      </c>
    </row>
    <row r="10" spans="1:5" ht="16.5" thickTop="1" x14ac:dyDescent="0.25">
      <c r="A10" s="6"/>
      <c r="B10" s="10"/>
      <c r="C10" s="42"/>
      <c r="D10" s="42"/>
      <c r="E10" s="42"/>
    </row>
    <row r="11" spans="1:5" ht="15.75" x14ac:dyDescent="0.25">
      <c r="A11" s="6"/>
      <c r="B11" s="10" t="s">
        <v>7</v>
      </c>
      <c r="C11" s="42"/>
      <c r="D11" s="42"/>
      <c r="E11" s="42"/>
    </row>
    <row r="12" spans="1:5" ht="15.75" x14ac:dyDescent="0.25">
      <c r="A12" s="11" t="s">
        <v>256</v>
      </c>
      <c r="B12" s="7" t="s">
        <v>257</v>
      </c>
      <c r="C12" s="40">
        <v>37.549999999999997</v>
      </c>
      <c r="D12" s="40">
        <v>500</v>
      </c>
      <c r="E12" s="40">
        <v>500</v>
      </c>
    </row>
    <row r="13" spans="1:5" ht="15.75" x14ac:dyDescent="0.25">
      <c r="A13" s="6" t="s">
        <v>66</v>
      </c>
      <c r="B13" s="7" t="s">
        <v>241</v>
      </c>
      <c r="C13" s="43">
        <v>250000</v>
      </c>
      <c r="D13" s="43">
        <v>250000</v>
      </c>
      <c r="E13" s="43">
        <v>250000</v>
      </c>
    </row>
    <row r="14" spans="1:5" ht="16.5" thickBot="1" x14ac:dyDescent="0.3">
      <c r="A14" s="6" t="s">
        <v>258</v>
      </c>
      <c r="B14" s="21" t="s">
        <v>235</v>
      </c>
      <c r="C14" s="43">
        <v>0</v>
      </c>
      <c r="D14" s="43">
        <v>5000</v>
      </c>
      <c r="E14" s="43">
        <v>5000</v>
      </c>
    </row>
    <row r="15" spans="1:5" ht="17.25" thickTop="1" thickBot="1" x14ac:dyDescent="0.3">
      <c r="A15" s="6"/>
      <c r="B15" s="17" t="s">
        <v>51</v>
      </c>
      <c r="C15" s="41">
        <f>SUM(C12:C14)</f>
        <v>250037.55</v>
      </c>
      <c r="D15" s="41">
        <f>SUM(D12:D14)</f>
        <v>255500</v>
      </c>
      <c r="E15" s="41">
        <v>255500</v>
      </c>
    </row>
    <row r="16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2014 FINAL BUDGET&amp;C&amp;"Arial,Bold"EXHIBIT "A"&amp;RPAGE: &amp;P OF &amp;N</oddHeader>
    <oddFooter>&amp;L&amp;"Arial,Bold"BOARD OF TRUSTEES MEETING DECEMBER 3,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4.5703125" style="5" bestFit="1" customWidth="1"/>
    <col min="2" max="2" width="60.28515625" style="5" bestFit="1" customWidth="1"/>
    <col min="3" max="5" width="13.42578125" style="34" customWidth="1"/>
  </cols>
  <sheetData>
    <row r="1" spans="1:5" ht="19.5" x14ac:dyDescent="0.4">
      <c r="A1" s="18"/>
      <c r="B1" s="2" t="s">
        <v>245</v>
      </c>
      <c r="C1" s="30">
        <v>2012</v>
      </c>
      <c r="D1" s="30">
        <v>2013</v>
      </c>
      <c r="E1" s="30">
        <v>2014</v>
      </c>
    </row>
    <row r="2" spans="1:5" ht="20.25" thickBot="1" x14ac:dyDescent="0.45">
      <c r="B2" s="3" t="s">
        <v>445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49" t="s">
        <v>105</v>
      </c>
      <c r="D3" s="32" t="s">
        <v>328</v>
      </c>
      <c r="E3" s="32" t="s">
        <v>483</v>
      </c>
    </row>
    <row r="4" spans="1:5" ht="16.5" thickTop="1" x14ac:dyDescent="0.25">
      <c r="A4" s="6"/>
      <c r="B4" s="10" t="s">
        <v>2</v>
      </c>
      <c r="C4" s="42"/>
      <c r="D4" s="42"/>
      <c r="E4" s="42"/>
    </row>
    <row r="5" spans="1:5" ht="15.75" x14ac:dyDescent="0.25">
      <c r="A5" s="6" t="s">
        <v>127</v>
      </c>
      <c r="B5" s="52" t="s">
        <v>128</v>
      </c>
      <c r="C5" s="43">
        <v>15832.92</v>
      </c>
      <c r="D5" s="43">
        <v>16000</v>
      </c>
      <c r="E5" s="43">
        <v>16200</v>
      </c>
    </row>
    <row r="6" spans="1:5" ht="15.75" x14ac:dyDescent="0.25">
      <c r="A6" s="6" t="s">
        <v>117</v>
      </c>
      <c r="B6" s="7" t="s">
        <v>118</v>
      </c>
      <c r="C6" s="43">
        <v>9480.25</v>
      </c>
      <c r="D6" s="43">
        <v>11500</v>
      </c>
      <c r="E6" s="43">
        <v>10000</v>
      </c>
    </row>
    <row r="7" spans="1:5" ht="15.75" x14ac:dyDescent="0.25">
      <c r="A7" s="6" t="s">
        <v>119</v>
      </c>
      <c r="B7" s="16" t="s">
        <v>120</v>
      </c>
      <c r="C7" s="43">
        <v>279.99</v>
      </c>
      <c r="D7" s="43">
        <v>7415</v>
      </c>
      <c r="E7" s="43">
        <v>150</v>
      </c>
    </row>
    <row r="8" spans="1:5" ht="16.5" thickBot="1" x14ac:dyDescent="0.3">
      <c r="A8" s="11" t="s">
        <v>228</v>
      </c>
      <c r="B8" s="7" t="s">
        <v>109</v>
      </c>
      <c r="C8" s="43">
        <f>30707.27-25593.16</f>
        <v>5114.1100000000006</v>
      </c>
      <c r="D8" s="43">
        <v>29885</v>
      </c>
      <c r="E8" s="43">
        <v>15000</v>
      </c>
    </row>
    <row r="9" spans="1:5" ht="17.25" thickTop="1" thickBot="1" x14ac:dyDescent="0.3">
      <c r="A9" s="6"/>
      <c r="B9" s="22" t="s">
        <v>6</v>
      </c>
      <c r="C9" s="44">
        <f>SUM(C5:C8)</f>
        <v>30707.27</v>
      </c>
      <c r="D9" s="44">
        <f>SUM(D5:D8)</f>
        <v>64800</v>
      </c>
      <c r="E9" s="44">
        <v>41350</v>
      </c>
    </row>
    <row r="10" spans="1:5" ht="16.5" thickTop="1" x14ac:dyDescent="0.25">
      <c r="A10" s="6"/>
      <c r="B10" s="53"/>
      <c r="C10" s="45"/>
      <c r="D10" s="45"/>
      <c r="E10" s="45"/>
    </row>
    <row r="11" spans="1:5" ht="15.75" x14ac:dyDescent="0.25">
      <c r="A11" s="11" t="s">
        <v>474</v>
      </c>
      <c r="B11" s="7" t="s">
        <v>233</v>
      </c>
      <c r="C11" s="43">
        <v>15760.73</v>
      </c>
      <c r="D11" s="43">
        <v>33740</v>
      </c>
      <c r="E11" s="43">
        <v>16000</v>
      </c>
    </row>
    <row r="12" spans="1:5" ht="15.75" x14ac:dyDescent="0.25">
      <c r="A12" s="11" t="s">
        <v>246</v>
      </c>
      <c r="B12" s="7" t="s">
        <v>257</v>
      </c>
      <c r="C12" s="43">
        <v>14946.54</v>
      </c>
      <c r="D12" s="43">
        <v>23387</v>
      </c>
      <c r="E12" s="43">
        <v>15350</v>
      </c>
    </row>
    <row r="13" spans="1:5" ht="15.75" x14ac:dyDescent="0.25">
      <c r="A13" s="11" t="s">
        <v>475</v>
      </c>
      <c r="B13" s="7" t="s">
        <v>234</v>
      </c>
      <c r="C13" s="43">
        <v>0</v>
      </c>
      <c r="D13" s="43">
        <v>0</v>
      </c>
      <c r="E13" s="43">
        <v>0</v>
      </c>
    </row>
    <row r="14" spans="1:5" ht="16.5" thickBot="1" x14ac:dyDescent="0.3">
      <c r="A14" s="11" t="s">
        <v>282</v>
      </c>
      <c r="B14" s="52" t="s">
        <v>235</v>
      </c>
      <c r="C14" s="43">
        <v>0</v>
      </c>
      <c r="D14" s="43">
        <v>7673</v>
      </c>
      <c r="E14" s="43">
        <v>10000</v>
      </c>
    </row>
    <row r="15" spans="1:5" ht="17.25" thickTop="1" thickBot="1" x14ac:dyDescent="0.3">
      <c r="A15" s="11"/>
      <c r="B15" s="22" t="s">
        <v>51</v>
      </c>
      <c r="C15" s="50">
        <f>SUM(C11:C14)</f>
        <v>30707.27</v>
      </c>
      <c r="D15" s="50">
        <f>SUM(D11:D14)</f>
        <v>64800</v>
      </c>
      <c r="E15" s="50">
        <v>41350</v>
      </c>
    </row>
    <row r="16" spans="1:5" ht="16.5" thickTop="1" x14ac:dyDescent="0.25">
      <c r="A16" s="11"/>
      <c r="B16" s="53"/>
      <c r="C16" s="42"/>
      <c r="D16" s="42"/>
      <c r="E16" s="42"/>
    </row>
  </sheetData>
  <sheetProtection insertRows="0" deleteRows="0"/>
  <phoneticPr fontId="0" type="noConversion"/>
  <pageMargins left="0.75" right="0.75" top="1" bottom="1" header="0.5" footer="0.5"/>
  <pageSetup scale="64" orientation="portrait" r:id="rId1"/>
  <headerFooter alignWithMargins="0">
    <oddHeader>&amp;LYEAR 2014 FINAL BUDGET&amp;C&amp;"Arial,Bold"EXHIBIT "A"&amp;RPAGE: &amp;P OF &amp;N</oddHeader>
    <oddFooter>&amp;L&amp;"Arial,Bold"BOARD MEETING NOVEMBER 20,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7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55.7109375" style="5" bestFit="1" customWidth="1"/>
    <col min="3" max="5" width="15.42578125" style="27" customWidth="1"/>
  </cols>
  <sheetData>
    <row r="1" spans="1:5" ht="19.5" x14ac:dyDescent="0.4">
      <c r="A1" s="18"/>
      <c r="B1" s="2" t="s">
        <v>478</v>
      </c>
      <c r="C1" s="30">
        <v>2012</v>
      </c>
      <c r="D1" s="30">
        <v>2013</v>
      </c>
      <c r="E1" s="30">
        <v>2014</v>
      </c>
    </row>
    <row r="2" spans="1:5" ht="20.25" thickBot="1" x14ac:dyDescent="0.45">
      <c r="B2" s="3" t="s">
        <v>445</v>
      </c>
      <c r="C2" s="31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20"/>
      <c r="C3" s="32" t="s">
        <v>105</v>
      </c>
      <c r="D3" s="32" t="s">
        <v>328</v>
      </c>
      <c r="E3" s="32" t="s">
        <v>483</v>
      </c>
    </row>
    <row r="4" spans="1:5" ht="16.5" thickTop="1" x14ac:dyDescent="0.25">
      <c r="A4" s="6"/>
      <c r="B4" s="10" t="s">
        <v>2</v>
      </c>
      <c r="C4"/>
      <c r="D4"/>
      <c r="E4"/>
    </row>
    <row r="5" spans="1:5" ht="15.75" x14ac:dyDescent="0.25">
      <c r="A5" s="6" t="s">
        <v>115</v>
      </c>
      <c r="B5" s="16" t="s">
        <v>123</v>
      </c>
      <c r="C5" s="43">
        <v>405161.55</v>
      </c>
      <c r="D5" s="43">
        <v>400000</v>
      </c>
      <c r="E5" s="43">
        <v>375000</v>
      </c>
    </row>
    <row r="6" spans="1:5" ht="15.75" x14ac:dyDescent="0.25">
      <c r="A6" s="6" t="s">
        <v>119</v>
      </c>
      <c r="B6" s="16" t="s">
        <v>120</v>
      </c>
      <c r="C6" s="40">
        <v>19818.810000000001</v>
      </c>
      <c r="D6" s="40">
        <v>15000</v>
      </c>
      <c r="E6" s="40">
        <v>6000</v>
      </c>
    </row>
    <row r="7" spans="1:5" ht="16.5" thickBot="1" x14ac:dyDescent="0.3">
      <c r="A7" s="11" t="s">
        <v>228</v>
      </c>
      <c r="B7" s="7" t="s">
        <v>109</v>
      </c>
      <c r="C7" s="40">
        <f>1171956.31-424980.36</f>
        <v>746975.95000000007</v>
      </c>
      <c r="D7" s="40">
        <v>1750000</v>
      </c>
      <c r="E7" s="40">
        <v>1627715</v>
      </c>
    </row>
    <row r="8" spans="1:5" ht="17.25" thickTop="1" thickBot="1" x14ac:dyDescent="0.3">
      <c r="A8" s="6"/>
      <c r="B8" s="17" t="s">
        <v>6</v>
      </c>
      <c r="C8" s="41">
        <f>SUM(C5:C7)</f>
        <v>1171956.31</v>
      </c>
      <c r="D8" s="41">
        <f>SUM(D5:D7)</f>
        <v>2165000</v>
      </c>
      <c r="E8" s="41">
        <v>2008715</v>
      </c>
    </row>
    <row r="9" spans="1:5" ht="16.5" thickTop="1" x14ac:dyDescent="0.25">
      <c r="A9" s="6"/>
      <c r="B9" s="10"/>
      <c r="C9" s="42"/>
      <c r="D9" s="42"/>
      <c r="E9" s="42"/>
    </row>
    <row r="10" spans="1:5" ht="15.75" x14ac:dyDescent="0.25">
      <c r="A10" s="6"/>
      <c r="B10" s="10" t="s">
        <v>7</v>
      </c>
      <c r="C10" s="42"/>
      <c r="D10" s="42"/>
      <c r="E10" s="42"/>
    </row>
    <row r="11" spans="1:5" ht="15.75" x14ac:dyDescent="0.25">
      <c r="A11" s="11" t="s">
        <v>414</v>
      </c>
      <c r="B11" s="7" t="s">
        <v>257</v>
      </c>
      <c r="C11" s="43">
        <v>40.700000000000003</v>
      </c>
      <c r="D11" s="43">
        <v>0</v>
      </c>
      <c r="E11" s="43">
        <v>100</v>
      </c>
    </row>
    <row r="12" spans="1:5" ht="15.75" x14ac:dyDescent="0.25">
      <c r="A12" s="6" t="s">
        <v>130</v>
      </c>
      <c r="B12" s="7" t="s">
        <v>253</v>
      </c>
      <c r="C12" s="43">
        <v>1171915.6100000001</v>
      </c>
      <c r="D12" s="43">
        <v>1700000</v>
      </c>
      <c r="E12" s="43">
        <v>380900</v>
      </c>
    </row>
    <row r="13" spans="1:5" ht="15.75" x14ac:dyDescent="0.25">
      <c r="A13" s="6" t="s">
        <v>430</v>
      </c>
      <c r="B13" s="7" t="s">
        <v>234</v>
      </c>
      <c r="C13" s="43">
        <v>0</v>
      </c>
      <c r="D13" s="43">
        <v>0</v>
      </c>
      <c r="E13" s="43">
        <v>0</v>
      </c>
    </row>
    <row r="14" spans="1:5" ht="15.75" x14ac:dyDescent="0.25">
      <c r="A14" s="6" t="s">
        <v>252</v>
      </c>
      <c r="B14" s="7" t="s">
        <v>413</v>
      </c>
      <c r="C14" s="43">
        <v>0</v>
      </c>
      <c r="D14" s="43">
        <v>0</v>
      </c>
      <c r="E14" s="43">
        <v>0</v>
      </c>
    </row>
    <row r="15" spans="1:5" ht="16.5" thickBot="1" x14ac:dyDescent="0.3">
      <c r="A15" s="6" t="s">
        <v>330</v>
      </c>
      <c r="B15" s="21" t="s">
        <v>235</v>
      </c>
      <c r="C15" s="43">
        <v>0</v>
      </c>
      <c r="D15" s="43">
        <v>465000</v>
      </c>
      <c r="E15" s="43">
        <v>1627715</v>
      </c>
    </row>
    <row r="16" spans="1:5" ht="17.25" thickTop="1" thickBot="1" x14ac:dyDescent="0.3">
      <c r="A16" s="6"/>
      <c r="B16" s="17" t="s">
        <v>51</v>
      </c>
      <c r="C16" s="51">
        <f>SUM(C11:C15)</f>
        <v>1171956.31</v>
      </c>
      <c r="D16" s="51">
        <f>SUM(D11:D15)</f>
        <v>2165000</v>
      </c>
      <c r="E16" s="51">
        <v>2008715</v>
      </c>
    </row>
    <row r="17" ht="15.75" thickTop="1" x14ac:dyDescent="0.2"/>
  </sheetData>
  <sheetProtection insertRows="0" deleteRows="0"/>
  <phoneticPr fontId="0" type="noConversion"/>
  <pageMargins left="0.5" right="0.5" top="1" bottom="1" header="0.5" footer="0.5"/>
  <pageSetup scale="65" orientation="portrait" r:id="rId1"/>
  <headerFooter alignWithMargins="0">
    <oddHeader>&amp;LYEAR 2014 FINAL BUDGET&amp;C&amp;"Arial,Bold"EXHIBIT "A"&amp;RPAGE: &amp;P OF &amp;N</oddHeader>
    <oddFooter>&amp;L&amp;"Arial,Bold"ADMINISTRATIVE CONTROL BOARD MEETING DECEMBER 3, 2013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5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55.42578125" style="5" bestFit="1" customWidth="1"/>
    <col min="3" max="3" width="15.42578125" style="34" customWidth="1"/>
    <col min="4" max="5" width="15.42578125" style="27" customWidth="1"/>
  </cols>
  <sheetData>
    <row r="1" spans="1:5" ht="19.5" x14ac:dyDescent="0.4">
      <c r="A1" s="18"/>
      <c r="B1" s="2" t="s">
        <v>332</v>
      </c>
      <c r="C1" s="30">
        <v>2012</v>
      </c>
      <c r="D1" s="30">
        <v>2013</v>
      </c>
      <c r="E1" s="30">
        <v>2014</v>
      </c>
    </row>
    <row r="2" spans="1:5" ht="20.25" thickBot="1" x14ac:dyDescent="0.45">
      <c r="B2" s="3" t="s">
        <v>331</v>
      </c>
      <c r="C2" s="48" t="s">
        <v>105</v>
      </c>
      <c r="D2" s="31" t="s">
        <v>1</v>
      </c>
      <c r="E2" s="31" t="s">
        <v>1</v>
      </c>
    </row>
    <row r="3" spans="1:5" ht="21" thickTop="1" thickBot="1" x14ac:dyDescent="0.45">
      <c r="A3" s="1"/>
      <c r="B3" s="3" t="s">
        <v>445</v>
      </c>
      <c r="C3" s="49" t="s">
        <v>105</v>
      </c>
      <c r="D3" s="32" t="s">
        <v>328</v>
      </c>
      <c r="E3" s="32" t="s">
        <v>483</v>
      </c>
    </row>
    <row r="4" spans="1:5" ht="16.5" thickTop="1" x14ac:dyDescent="0.25">
      <c r="A4" s="6"/>
      <c r="B4" s="10" t="s">
        <v>2</v>
      </c>
      <c r="C4" s="42"/>
      <c r="D4"/>
      <c r="E4"/>
    </row>
    <row r="5" spans="1:5" ht="15.75" x14ac:dyDescent="0.25">
      <c r="A5" s="6" t="s">
        <v>119</v>
      </c>
      <c r="B5" s="7" t="s">
        <v>120</v>
      </c>
      <c r="C5" s="40">
        <v>335831.4</v>
      </c>
      <c r="D5" s="40">
        <v>335832</v>
      </c>
      <c r="E5" s="40">
        <v>335832</v>
      </c>
    </row>
    <row r="6" spans="1:5" ht="15.75" x14ac:dyDescent="0.25">
      <c r="A6" s="11" t="s">
        <v>106</v>
      </c>
      <c r="B6" s="7" t="s">
        <v>429</v>
      </c>
      <c r="C6" s="40">
        <v>0</v>
      </c>
      <c r="D6" s="40">
        <v>500</v>
      </c>
      <c r="E6" s="40">
        <v>500</v>
      </c>
    </row>
    <row r="7" spans="1:5" ht="16.5" thickBot="1" x14ac:dyDescent="0.3">
      <c r="A7" s="11" t="s">
        <v>228</v>
      </c>
      <c r="B7" s="7" t="s">
        <v>109</v>
      </c>
      <c r="C7" s="40">
        <v>0</v>
      </c>
      <c r="D7" s="40">
        <v>0</v>
      </c>
      <c r="E7" s="40">
        <v>0</v>
      </c>
    </row>
    <row r="8" spans="1:5" ht="17.25" thickTop="1" thickBot="1" x14ac:dyDescent="0.3">
      <c r="A8" s="6"/>
      <c r="B8" s="17" t="s">
        <v>6</v>
      </c>
      <c r="C8" s="41">
        <f>SUM(C5:C7)</f>
        <v>335831.4</v>
      </c>
      <c r="D8" s="41">
        <f>SUM(D5:D7)</f>
        <v>336332</v>
      </c>
      <c r="E8" s="41">
        <v>336332</v>
      </c>
    </row>
    <row r="9" spans="1:5" ht="16.5" thickTop="1" x14ac:dyDescent="0.25">
      <c r="A9" s="6"/>
      <c r="B9" s="10"/>
      <c r="C9" s="42"/>
      <c r="D9" s="42"/>
      <c r="E9" s="42"/>
    </row>
    <row r="10" spans="1:5" ht="15.75" x14ac:dyDescent="0.25">
      <c r="A10" s="6"/>
      <c r="B10" s="10" t="s">
        <v>7</v>
      </c>
      <c r="C10" s="42"/>
      <c r="D10" s="42"/>
      <c r="E10" s="42"/>
    </row>
    <row r="11" spans="1:5" ht="15.75" x14ac:dyDescent="0.25">
      <c r="A11" s="11" t="s">
        <v>246</v>
      </c>
      <c r="B11" s="7" t="s">
        <v>257</v>
      </c>
      <c r="C11" s="43">
        <v>0</v>
      </c>
      <c r="D11" s="43">
        <v>500</v>
      </c>
      <c r="E11" s="43">
        <v>500</v>
      </c>
    </row>
    <row r="12" spans="1:5" ht="15.75" x14ac:dyDescent="0.25">
      <c r="A12" s="11" t="s">
        <v>246</v>
      </c>
      <c r="B12" s="7" t="s">
        <v>437</v>
      </c>
      <c r="C12" s="43">
        <v>335831.4</v>
      </c>
      <c r="D12" s="43">
        <v>335832</v>
      </c>
      <c r="E12" s="43">
        <v>335832</v>
      </c>
    </row>
    <row r="13" spans="1:5" ht="16.5" thickBot="1" x14ac:dyDescent="0.3">
      <c r="A13" s="11" t="s">
        <v>282</v>
      </c>
      <c r="B13" s="7" t="s">
        <v>235</v>
      </c>
      <c r="C13" s="43">
        <v>0</v>
      </c>
      <c r="D13" s="43">
        <v>0</v>
      </c>
      <c r="E13" s="43">
        <v>0</v>
      </c>
    </row>
    <row r="14" spans="1:5" ht="17.25" thickTop="1" thickBot="1" x14ac:dyDescent="0.3">
      <c r="A14" s="6"/>
      <c r="B14" s="17" t="s">
        <v>51</v>
      </c>
      <c r="C14" s="51">
        <f>SUM(C11:C13)</f>
        <v>335831.4</v>
      </c>
      <c r="D14" s="51">
        <f>SUM(D11:D13)</f>
        <v>336332</v>
      </c>
      <c r="E14" s="51">
        <v>336332</v>
      </c>
    </row>
    <row r="15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5" orientation="portrait" r:id="rId1"/>
  <headerFooter alignWithMargins="0">
    <oddHeader>&amp;LYEAR 2014 FINAL BUDGET&amp;C&amp;"Arial,Bold"EXHIBIT "A"&amp;RPAGE: &amp;P OF &amp;N</oddHeader>
    <oddFooter>&amp;L&amp;"Arial,Bold"GOVERNING BOARD MEETING DECEMBER 3,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County</vt:lpstr>
      <vt:lpstr>SA6</vt:lpstr>
      <vt:lpstr>SA7</vt:lpstr>
      <vt:lpstr>SA8</vt:lpstr>
      <vt:lpstr>SA9</vt:lpstr>
      <vt:lpstr>Soldier Summit</vt:lpstr>
      <vt:lpstr>County Road Dist</vt:lpstr>
      <vt:lpstr>MBA</vt:lpstr>
      <vt:lpstr>County!Print_Area</vt:lpstr>
      <vt:lpstr>'County Road Dist'!Print_Area</vt:lpstr>
      <vt:lpstr>MBA!Print_Area</vt:lpstr>
      <vt:lpstr>'SA6'!Print_Area</vt:lpstr>
      <vt:lpstr>'SA7'!Print_Area</vt:lpstr>
      <vt:lpstr>'SA8'!Print_Area</vt:lpstr>
      <vt:lpstr>'SA9'!Print_Area</vt:lpstr>
      <vt:lpstr>'Soldier Summit'!Print_Area</vt:lpstr>
      <vt:lpstr>County!Print_Titles</vt:lpstr>
      <vt:lpstr>'County Road Dist'!Print_Titles</vt:lpstr>
      <vt:lpstr>MBA!Print_Titles</vt:lpstr>
      <vt:lpstr>'SA6'!Print_Titles</vt:lpstr>
      <vt:lpstr>'SA7'!Print_Titles</vt:lpstr>
      <vt:lpstr>'SA8'!Print_Titles</vt:lpstr>
      <vt:lpstr>'SA9'!Print_Titles</vt:lpstr>
      <vt:lpstr>'Soldier Summit'!Print_Titles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Jeremy Walker</cp:lastModifiedBy>
  <cp:lastPrinted>2013-12-14T09:24:09Z</cp:lastPrinted>
  <dcterms:created xsi:type="dcterms:W3CDTF">2001-09-26T14:26:56Z</dcterms:created>
  <dcterms:modified xsi:type="dcterms:W3CDTF">2022-05-04T16:35:42Z</dcterms:modified>
</cp:coreProperties>
</file>