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jeremyw\Desktop\"/>
    </mc:Choice>
  </mc:AlternateContent>
  <xr:revisionPtr revIDLastSave="0" documentId="8_{7FB96B1E-6351-4214-968C-2219DFD213C4}" xr6:coauthVersionLast="47" xr6:coauthVersionMax="47" xr10:uidLastSave="{00000000-0000-0000-0000-000000000000}"/>
  <bookViews>
    <workbookView xWindow="-105" yWindow="-18120" windowWidth="29040" windowHeight="17640" tabRatio="601" xr2:uid="{00000000-000D-0000-FFFF-FFFF00000000}"/>
  </bookViews>
  <sheets>
    <sheet name="County" sheetId="1" r:id="rId1"/>
    <sheet name="SA6" sheetId="5" r:id="rId2"/>
    <sheet name="SA7" sheetId="2" r:id="rId3"/>
    <sheet name="SA8" sheetId="3" r:id="rId4"/>
    <sheet name="SA9" sheetId="4" r:id="rId5"/>
    <sheet name="Soldier Summit" sheetId="8" r:id="rId6"/>
    <sheet name="County Road Dist" sheetId="9" r:id="rId7"/>
    <sheet name="MBA" sheetId="10" r:id="rId8"/>
  </sheets>
  <definedNames>
    <definedName name="_xlnm._FilterDatabase" localSheetId="0" hidden="1">County!#REF!</definedName>
    <definedName name="_xlnm._FilterDatabase" localSheetId="6" hidden="1">'County Road Dist'!#REF!</definedName>
    <definedName name="_xlnm._FilterDatabase" localSheetId="7" hidden="1">MBA!#REF!</definedName>
    <definedName name="_xlnm._FilterDatabase" localSheetId="1" hidden="1">'SA6'!#REF!</definedName>
    <definedName name="_xlnm._FilterDatabase" localSheetId="2" hidden="1">'SA7'!#REF!</definedName>
    <definedName name="_xlnm._FilterDatabase" localSheetId="3" hidden="1">'SA8'!#REF!</definedName>
    <definedName name="_xlnm._FilterDatabase" localSheetId="4" hidden="1">'SA9'!#REF!</definedName>
    <definedName name="_xlnm._FilterDatabase" localSheetId="5" hidden="1">'Soldier Summit'!#REF!</definedName>
    <definedName name="_xlnm.Print_Area" localSheetId="0">County!$A$1:$E$646</definedName>
    <definedName name="_xlnm.Print_Area" localSheetId="6">'County Road Dist'!$A$1:$E$14</definedName>
    <definedName name="_xlnm.Print_Area" localSheetId="7">MBA!$A$1:$E$14</definedName>
    <definedName name="_xlnm.Print_Area" localSheetId="1">'SA6'!$A$1:$E$15</definedName>
    <definedName name="_xlnm.Print_Area" localSheetId="2">'SA7'!$A$1:$E$19</definedName>
    <definedName name="_xlnm.Print_Area" localSheetId="3">'SA8'!$A$1:$E$15</definedName>
    <definedName name="_xlnm.Print_Area" localSheetId="4">'SA9'!$A$1:$E$15</definedName>
    <definedName name="_xlnm.Print_Area" localSheetId="5">'Soldier Summit'!$A$1:$E$28</definedName>
    <definedName name="_xlnm.Print_Titles" localSheetId="0">County!$1:$3</definedName>
    <definedName name="_xlnm.Print_Titles" localSheetId="6">'County Road Dist'!$1:$3</definedName>
    <definedName name="_xlnm.Print_Titles" localSheetId="7">MBA!$1:$3</definedName>
    <definedName name="_xlnm.Print_Titles" localSheetId="1">'SA6'!$1:$3</definedName>
    <definedName name="_xlnm.Print_Titles" localSheetId="2">'SA7'!$1:$3</definedName>
    <definedName name="_xlnm.Print_Titles" localSheetId="3">'SA8'!$1:$3</definedName>
    <definedName name="_xlnm.Print_Titles" localSheetId="4">'SA9'!$1:$3</definedName>
    <definedName name="_xlnm.Print_Titles" localSheetId="5">'Soldier Summit'!$1:$3</definedName>
    <definedName name="Z_9A0F58E2_86D1_4C31_B508_0A9EC0FD1CF8_.wvu.PrintArea" localSheetId="0" hidden="1">County!$A$1:$B$675</definedName>
    <definedName name="Z_9A0F58E2_86D1_4C31_B508_0A9EC0FD1CF8_.wvu.PrintArea" localSheetId="6" hidden="1">'County Road Dist'!$A$1:$B$14</definedName>
    <definedName name="Z_9A0F58E2_86D1_4C31_B508_0A9EC0FD1CF8_.wvu.PrintArea" localSheetId="7" hidden="1">MBA!$A$1:$C$14</definedName>
    <definedName name="Z_9A0F58E2_86D1_4C31_B508_0A9EC0FD1CF8_.wvu.PrintArea" localSheetId="1" hidden="1">'SA6'!$A$1:$B$15</definedName>
    <definedName name="Z_9A0F58E2_86D1_4C31_B508_0A9EC0FD1CF8_.wvu.PrintArea" localSheetId="2" hidden="1">'SA7'!$A$1:$B$19</definedName>
    <definedName name="Z_9A0F58E2_86D1_4C31_B508_0A9EC0FD1CF8_.wvu.PrintArea" localSheetId="3" hidden="1">'SA8'!$A$1:$B$15</definedName>
    <definedName name="Z_9A0F58E2_86D1_4C31_B508_0A9EC0FD1CF8_.wvu.PrintArea" localSheetId="4" hidden="1">'SA9'!$A$1:$B$15</definedName>
    <definedName name="Z_9A0F58E2_86D1_4C31_B508_0A9EC0FD1CF8_.wvu.PrintArea" localSheetId="5" hidden="1">'Soldier Summit'!$A$1:$B$16</definedName>
    <definedName name="Z_9A0F58E2_86D1_4C31_B508_0A9EC0FD1CF8_.wvu.PrintTitles" localSheetId="0" hidden="1">County!$1:$3</definedName>
    <definedName name="Z_9A0F58E2_86D1_4C31_B508_0A9EC0FD1CF8_.wvu.PrintTitles" localSheetId="6" hidden="1">'County Road Dist'!$1:$3</definedName>
    <definedName name="Z_9A0F58E2_86D1_4C31_B508_0A9EC0FD1CF8_.wvu.PrintTitles" localSheetId="7" hidden="1">MBA!$1:$3</definedName>
    <definedName name="Z_9A0F58E2_86D1_4C31_B508_0A9EC0FD1CF8_.wvu.PrintTitles" localSheetId="1" hidden="1">'SA6'!$1:$3</definedName>
    <definedName name="Z_9A0F58E2_86D1_4C31_B508_0A9EC0FD1CF8_.wvu.PrintTitles" localSheetId="2" hidden="1">'SA7'!$1:$3</definedName>
    <definedName name="Z_9A0F58E2_86D1_4C31_B508_0A9EC0FD1CF8_.wvu.PrintTitles" localSheetId="3" hidden="1">'SA8'!$1:$3</definedName>
    <definedName name="Z_9A0F58E2_86D1_4C31_B508_0A9EC0FD1CF8_.wvu.PrintTitles" localSheetId="4" hidden="1">'SA9'!$1:$3</definedName>
    <definedName name="Z_9A0F58E2_86D1_4C31_B508_0A9EC0FD1CF8_.wvu.PrintTitles" localSheetId="5" hidden="1">'Soldier Summit'!$1:$3</definedName>
  </definedNames>
  <calcPr calcId="191029"/>
  <customWorkbookViews>
    <customWorkbookView name="danenej - Personal View" guid="{9A0F58E2-86D1-4C31-B508-0A9EC0FD1CF8}" mergeInterval="0" personalView="1" maximized="1" windowWidth="1020" windowHeight="600" tabRatio="601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52" i="1" l="1"/>
  <c r="D403" i="1"/>
  <c r="D404" i="1" s="1"/>
  <c r="D353" i="1"/>
  <c r="D217" i="1"/>
  <c r="D212" i="1"/>
  <c r="D126" i="1"/>
  <c r="D120" i="1"/>
  <c r="D114" i="1"/>
  <c r="D84" i="1"/>
  <c r="D79" i="1"/>
  <c r="D64" i="1"/>
  <c r="D14" i="3" l="1"/>
  <c r="D13" i="3"/>
  <c r="D309" i="1" l="1"/>
  <c r="C309" i="1"/>
  <c r="C294" i="1"/>
  <c r="D294" i="1"/>
  <c r="D107" i="1"/>
  <c r="C107" i="1"/>
  <c r="D102" i="1"/>
  <c r="C102" i="1"/>
  <c r="D97" i="1"/>
  <c r="C97" i="1"/>
  <c r="D95" i="1"/>
  <c r="C95" i="1"/>
  <c r="D91" i="1"/>
  <c r="C91" i="1"/>
  <c r="D86" i="1"/>
  <c r="C86" i="1"/>
  <c r="D81" i="1"/>
  <c r="C81" i="1"/>
  <c r="C76" i="1"/>
  <c r="D74" i="1"/>
  <c r="D76" i="1" s="1"/>
  <c r="D71" i="1"/>
  <c r="C71" i="1"/>
  <c r="D66" i="1"/>
  <c r="C66" i="1"/>
  <c r="D61" i="1"/>
  <c r="C61" i="1"/>
  <c r="D56" i="1"/>
  <c r="C56" i="1"/>
  <c r="C33" i="1"/>
  <c r="C13" i="9"/>
  <c r="C8" i="4"/>
  <c r="D27" i="8" l="1"/>
  <c r="C27" i="8"/>
  <c r="D23" i="8"/>
  <c r="C23" i="8"/>
  <c r="D17" i="8"/>
  <c r="D10" i="8"/>
  <c r="C10" i="8"/>
  <c r="C16" i="8" s="1"/>
  <c r="C17" i="8" s="1"/>
  <c r="D183" i="1" l="1"/>
  <c r="C183" i="1"/>
  <c r="D630" i="1" l="1"/>
  <c r="C630" i="1"/>
  <c r="D617" i="1"/>
  <c r="C617" i="1"/>
  <c r="D609" i="1"/>
  <c r="C609" i="1"/>
  <c r="D597" i="1"/>
  <c r="C597" i="1"/>
  <c r="D589" i="1"/>
  <c r="C589" i="1"/>
  <c r="D576" i="1"/>
  <c r="C576" i="1"/>
  <c r="D568" i="1"/>
  <c r="C568" i="1"/>
  <c r="D556" i="1"/>
  <c r="C556" i="1"/>
  <c r="D545" i="1"/>
  <c r="C545" i="1"/>
  <c r="D533" i="1"/>
  <c r="C533" i="1"/>
  <c r="D525" i="1"/>
  <c r="C525" i="1"/>
  <c r="D517" i="1"/>
  <c r="D504" i="1"/>
  <c r="C504" i="1"/>
  <c r="C517" i="1" s="1"/>
  <c r="C493" i="1"/>
  <c r="D493" i="1"/>
  <c r="D485" i="1"/>
  <c r="D471" i="1"/>
  <c r="C471" i="1"/>
  <c r="D463" i="1"/>
  <c r="C463" i="1"/>
  <c r="D455" i="1"/>
  <c r="D430" i="1"/>
  <c r="C430" i="1"/>
  <c r="C455" i="1" s="1"/>
  <c r="D418" i="1"/>
  <c r="D397" i="1"/>
  <c r="C397" i="1"/>
  <c r="C418" i="1" s="1"/>
  <c r="D386" i="1"/>
  <c r="D378" i="1"/>
  <c r="C378" i="1"/>
  <c r="D370" i="1"/>
  <c r="C370" i="1"/>
  <c r="D346" i="1"/>
  <c r="C346" i="1"/>
  <c r="D338" i="1"/>
  <c r="D332" i="1"/>
  <c r="C332" i="1"/>
  <c r="D325" i="1"/>
  <c r="C325" i="1"/>
  <c r="C319" i="1" s="1"/>
  <c r="D319" i="1"/>
  <c r="D254" i="1"/>
  <c r="C254" i="1"/>
  <c r="C269" i="1" s="1"/>
  <c r="C239" i="1"/>
  <c r="D239" i="1"/>
  <c r="D200" i="1"/>
  <c r="C200" i="1"/>
  <c r="D190" i="1"/>
  <c r="D171" i="1"/>
  <c r="C171" i="1"/>
  <c r="D48" i="1"/>
  <c r="C48" i="1"/>
  <c r="D15" i="3"/>
  <c r="D9" i="3"/>
  <c r="D19" i="2"/>
  <c r="D11" i="2"/>
  <c r="C11" i="2"/>
  <c r="C601" i="1" l="1"/>
  <c r="D601" i="1"/>
  <c r="C560" i="1"/>
  <c r="C581" i="1"/>
  <c r="C622" i="1"/>
  <c r="C338" i="1"/>
  <c r="D641" i="1"/>
  <c r="D173" i="1"/>
  <c r="C485" i="1"/>
  <c r="C190" i="1"/>
  <c r="D560" i="1"/>
  <c r="D581" i="1"/>
  <c r="D622" i="1"/>
  <c r="C19" i="2"/>
  <c r="C641" i="1"/>
  <c r="C645" i="1" s="1"/>
  <c r="D645" i="1"/>
  <c r="C173" i="1"/>
  <c r="C386" i="1"/>
  <c r="C537" i="1"/>
  <c r="D537" i="1"/>
  <c r="D269" i="1"/>
  <c r="D14" i="10" l="1"/>
  <c r="C14" i="10"/>
  <c r="D8" i="10"/>
  <c r="C8" i="10"/>
  <c r="D14" i="9"/>
  <c r="C14" i="9"/>
  <c r="D8" i="9"/>
  <c r="C8" i="9"/>
  <c r="D15" i="4"/>
  <c r="C15" i="4"/>
  <c r="D9" i="4"/>
  <c r="C9" i="4"/>
  <c r="D15" i="5"/>
  <c r="C15" i="5"/>
  <c r="C9" i="5" s="1"/>
  <c r="D9" i="5"/>
  <c r="C9" i="3" l="1"/>
  <c r="C14" i="3"/>
  <c r="C15" i="3" s="1"/>
</calcChain>
</file>

<file path=xl/sharedStrings.xml><?xml version="1.0" encoding="utf-8"?>
<sst xmlns="http://schemas.openxmlformats.org/spreadsheetml/2006/main" count="1147" uniqueCount="513">
  <si>
    <t>UTAH COUNTY</t>
  </si>
  <si>
    <t>BUDGET</t>
  </si>
  <si>
    <t>Revenues:</t>
  </si>
  <si>
    <t>RECORDER FEES</t>
  </si>
  <si>
    <t>AUDITOR MISC FEES</t>
  </si>
  <si>
    <t>SALE OF FIXED ASSETS</t>
  </si>
  <si>
    <t>Total Revenues:</t>
  </si>
  <si>
    <t>Expenditures:</t>
  </si>
  <si>
    <t xml:space="preserve"> </t>
  </si>
  <si>
    <t>FEDERAL PAYMENT IN LIEU</t>
  </si>
  <si>
    <t>34120-2000</t>
  </si>
  <si>
    <t>34160-1000</t>
  </si>
  <si>
    <t>34160-2000</t>
  </si>
  <si>
    <t>CLERK SERVICES FEES</t>
  </si>
  <si>
    <t>CLERK PASSPORT FEES</t>
  </si>
  <si>
    <t>34160-3000</t>
  </si>
  <si>
    <t>34160-4000</t>
  </si>
  <si>
    <t>CLERK ELECTION FEES</t>
  </si>
  <si>
    <t>ASSESSOR FEES</t>
  </si>
  <si>
    <t>PW/PARKS SERVICE FEES</t>
  </si>
  <si>
    <t>GENERAL FUND (100)</t>
  </si>
  <si>
    <t>COMMISSION</t>
  </si>
  <si>
    <t>41110</t>
  </si>
  <si>
    <t>JUSTICE COURT</t>
  </si>
  <si>
    <t>41220</t>
  </si>
  <si>
    <t>PERSONNEL</t>
  </si>
  <si>
    <t>41340</t>
  </si>
  <si>
    <t>41370</t>
  </si>
  <si>
    <t>41410</t>
  </si>
  <si>
    <t>41411</t>
  </si>
  <si>
    <t>41430</t>
  </si>
  <si>
    <t>TREASURER</t>
  </si>
  <si>
    <t>41440</t>
  </si>
  <si>
    <t>RECORDER</t>
  </si>
  <si>
    <t>ATTORNEY</t>
  </si>
  <si>
    <t>41460</t>
  </si>
  <si>
    <t>ASSESSOR</t>
  </si>
  <si>
    <t>41500</t>
  </si>
  <si>
    <t>NON DEPARTMENTAL</t>
  </si>
  <si>
    <t>41550</t>
  </si>
  <si>
    <t>INTERAGENCY ALLOCATION</t>
  </si>
  <si>
    <t>41700</t>
  </si>
  <si>
    <t>ELECTIONS</t>
  </si>
  <si>
    <t>43900</t>
  </si>
  <si>
    <t>44110</t>
  </si>
  <si>
    <t>45100</t>
  </si>
  <si>
    <t>45910</t>
  </si>
  <si>
    <t>EXTENSION</t>
  </si>
  <si>
    <t>45920</t>
  </si>
  <si>
    <t>AGRICULTURE</t>
  </si>
  <si>
    <t>Total Expenditures:</t>
  </si>
  <si>
    <t>ADMINISTRATION</t>
  </si>
  <si>
    <t>43350</t>
  </si>
  <si>
    <t>HEALTH DEPARTMENT (230)</t>
  </si>
  <si>
    <t>43100</t>
  </si>
  <si>
    <t>43110</t>
  </si>
  <si>
    <t>ENVIRONMENTAL</t>
  </si>
  <si>
    <t>43120</t>
  </si>
  <si>
    <t>43130</t>
  </si>
  <si>
    <t>43140</t>
  </si>
  <si>
    <t>43150</t>
  </si>
  <si>
    <t>49201-9100</t>
  </si>
  <si>
    <t>49211</t>
  </si>
  <si>
    <t>49221-9100</t>
  </si>
  <si>
    <t>49231-9100</t>
  </si>
  <si>
    <t>42250</t>
  </si>
  <si>
    <t>CHILD JUSTICE (250)</t>
  </si>
  <si>
    <t>45810</t>
  </si>
  <si>
    <t>45820</t>
  </si>
  <si>
    <t>FOSTER GRANDPARENTS</t>
  </si>
  <si>
    <t>SENIOR COMPANIONS</t>
  </si>
  <si>
    <t>42730</t>
  </si>
  <si>
    <t>31351-0</t>
  </si>
  <si>
    <t>45601</t>
  </si>
  <si>
    <t>RESTAURANT TAX</t>
  </si>
  <si>
    <t>BOOKMOBILE</t>
  </si>
  <si>
    <t>45620-9100</t>
  </si>
  <si>
    <t>47120</t>
  </si>
  <si>
    <t>CAPITAL PROJECTS (400)</t>
  </si>
  <si>
    <t>Operating Revenues:</t>
  </si>
  <si>
    <t>SALARY &amp; WAGES</t>
  </si>
  <si>
    <t>MATERIALS &amp; SUPPLIES</t>
  </si>
  <si>
    <t>Operating Expenditures:</t>
  </si>
  <si>
    <t>Total Operating Expenditures:</t>
  </si>
  <si>
    <t>Non-Operating Funding:</t>
  </si>
  <si>
    <t>Total Cash Funding Requirements:</t>
  </si>
  <si>
    <t>MOTOR POOL (610)</t>
  </si>
  <si>
    <t>Total Operating Revenues:</t>
  </si>
  <si>
    <t>OPERATING EXPENSES</t>
  </si>
  <si>
    <t>DEPRECIATION EXPENSE</t>
  </si>
  <si>
    <t>JAIL FOOD SERVICES (620)</t>
  </si>
  <si>
    <t>39562-1000</t>
  </si>
  <si>
    <t>39562-2000</t>
  </si>
  <si>
    <t>42620-1XXX</t>
  </si>
  <si>
    <t>42620</t>
  </si>
  <si>
    <t>BUILDING MAINTENANCE (630)</t>
  </si>
  <si>
    <t>44630-1XXX</t>
  </si>
  <si>
    <t>44630-9800</t>
  </si>
  <si>
    <t>TELECOMMUNICATION (640)</t>
  </si>
  <si>
    <t>44640-1XXX</t>
  </si>
  <si>
    <t>CAPITAL</t>
  </si>
  <si>
    <t>42620-7410</t>
  </si>
  <si>
    <t>RADIO COMMUNICATION (650)</t>
  </si>
  <si>
    <t>ACTUAL</t>
  </si>
  <si>
    <t>38100</t>
  </si>
  <si>
    <t>COMPUTER SUPPORT (670)</t>
  </si>
  <si>
    <t>INCARCERATION SURCHARGE</t>
  </si>
  <si>
    <t>APPROPRIATED FUND BALANCE</t>
  </si>
  <si>
    <t>RECORDS MANAGEMENT</t>
  </si>
  <si>
    <t>TRANSFER TO FD 230 (HEALTH DEPT)</t>
  </si>
  <si>
    <t>TRANSFER TO FD 250 (CHILDREN'S JUSTICE)</t>
  </si>
  <si>
    <t>32160</t>
  </si>
  <si>
    <t>BUSINESS LICENSES</t>
  </si>
  <si>
    <t>33XXX</t>
  </si>
  <si>
    <t>INTERGOVERNMENTAL REVENUE (GRANTS)</t>
  </si>
  <si>
    <t>34XXX</t>
  </si>
  <si>
    <t>CHARGES FOR SERVICES</t>
  </si>
  <si>
    <t>36XXX</t>
  </si>
  <si>
    <t>MISCELLANEOUS REVENUE</t>
  </si>
  <si>
    <t>TRANSFER FROM FD 100 (GENERAL)</t>
  </si>
  <si>
    <t>TRANSFER FROM FD 630 (BLDG MAINT)</t>
  </si>
  <si>
    <t>INTERGOVERNMENTAL REVENUE</t>
  </si>
  <si>
    <t>MOTOR VEHICLE SHORT-TERM LEASE TAX</t>
  </si>
  <si>
    <t>UVCVB</t>
  </si>
  <si>
    <t>45620-3100</t>
  </si>
  <si>
    <t>31XXX</t>
  </si>
  <si>
    <t>TAXES</t>
  </si>
  <si>
    <t>TRANSFER TO FD 100 (GENERAL)</t>
  </si>
  <si>
    <t>44700-7012</t>
  </si>
  <si>
    <t>SECURITY PROJECTS</t>
  </si>
  <si>
    <t>44700-7013</t>
  </si>
  <si>
    <t>ADMINISTRATION PROJECTS</t>
  </si>
  <si>
    <t>44700-7014</t>
  </si>
  <si>
    <t>HEALTH &amp; JUSTICE PROJECTS</t>
  </si>
  <si>
    <t>44700-7015</t>
  </si>
  <si>
    <t>COURTHOUSE PROJECTS</t>
  </si>
  <si>
    <t>44700-7016</t>
  </si>
  <si>
    <t>39XXX</t>
  </si>
  <si>
    <t>INTRAGOVERNMENTAL REVENUE</t>
  </si>
  <si>
    <t>INTRAGOVERNMENTAL REVENUE (JAIL)</t>
  </si>
  <si>
    <t>INTRAGOVERNMENTAL REVENUE (WASATCH)</t>
  </si>
  <si>
    <t>44650-1XXX</t>
  </si>
  <si>
    <t>41670-1XXX</t>
  </si>
  <si>
    <t>44630-9100</t>
  </si>
  <si>
    <t>44640-9800</t>
  </si>
  <si>
    <t>44610-9800</t>
  </si>
  <si>
    <t>42620-9800</t>
  </si>
  <si>
    <t>42620-9200</t>
  </si>
  <si>
    <t>44650-9800</t>
  </si>
  <si>
    <t>SALARY &amp; WAGES (SUPPORT)</t>
  </si>
  <si>
    <t>MATERIALS &amp; SUPPLIES (SUPPORT)</t>
  </si>
  <si>
    <t>41671-1XXX</t>
  </si>
  <si>
    <t>41671</t>
  </si>
  <si>
    <t>SALARY &amp; WAGES (PROGRAMMING)</t>
  </si>
  <si>
    <t>MATERIALS &amp; SUPPLIES (PROGRAMMING)</t>
  </si>
  <si>
    <t>41670-9800</t>
  </si>
  <si>
    <t>41671-7410</t>
  </si>
  <si>
    <t>CAPITAL (SUPPORT)</t>
  </si>
  <si>
    <t>CAPITAL (PROGRAMMING)</t>
  </si>
  <si>
    <t>43350-9200</t>
  </si>
  <si>
    <t>45601-3100</t>
  </si>
  <si>
    <t>LOCAL OPTION SALES TAX</t>
  </si>
  <si>
    <t>COUNTY OPTION SALES TAX</t>
  </si>
  <si>
    <t>TRANSFER TO FD 391 (REVENUE BOND DEBT SERV)</t>
  </si>
  <si>
    <t>HEALTH PROMOTION</t>
  </si>
  <si>
    <t>45620-9200</t>
  </si>
  <si>
    <t>ASSESSING &amp; COLLECTING (290)</t>
  </si>
  <si>
    <t>41461-9200</t>
  </si>
  <si>
    <t>49211-9200</t>
  </si>
  <si>
    <t>GENERAL OBLIGATION DEBT SERV (390)</t>
  </si>
  <si>
    <t>REVENUE BOND DEBT SERVICE (391)</t>
  </si>
  <si>
    <t>OTHER EXPENDITURES</t>
  </si>
  <si>
    <t>45601-9200</t>
  </si>
  <si>
    <t>44610-1XXX</t>
  </si>
  <si>
    <t>38700</t>
  </si>
  <si>
    <t>MARRIAGE LICENSES</t>
  </si>
  <si>
    <t>TRANSIENT ROOM TAX (280)</t>
  </si>
  <si>
    <t>TRCC TAXES (281)</t>
  </si>
  <si>
    <t>45620</t>
  </si>
  <si>
    <t>ICE SHEET</t>
  </si>
  <si>
    <t>PROPERTY TAXES</t>
  </si>
  <si>
    <t>PROPERTY TAXES - ASSESSING &amp; COLLECTING</t>
  </si>
  <si>
    <t>31360</t>
  </si>
  <si>
    <t>CONTRIBUTIONS FROM PRIVATE SOURCES</t>
  </si>
  <si>
    <t>TRANSIENT ROOM TAX (3%)</t>
  </si>
  <si>
    <t>31351-1000</t>
  </si>
  <si>
    <t>TRANSIENT ROOM TAX (1.25%)</t>
  </si>
  <si>
    <t>48300-9100</t>
  </si>
  <si>
    <t>48300-9200</t>
  </si>
  <si>
    <t>APPROPRIATION OF FUND BALANCE FOR OTHER EXP</t>
  </si>
  <si>
    <t>COMMISSION FEES</t>
  </si>
  <si>
    <t>41412</t>
  </si>
  <si>
    <t>TAX ADMINISTRATION</t>
  </si>
  <si>
    <t>AUDITOR</t>
  </si>
  <si>
    <t>CLERK</t>
  </si>
  <si>
    <t>45622</t>
  </si>
  <si>
    <t>UTAH COUNTY FAIR</t>
  </si>
  <si>
    <t>4461X</t>
  </si>
  <si>
    <t>4461X-74XX</t>
  </si>
  <si>
    <t>42621-1XXX</t>
  </si>
  <si>
    <t>SALARY &amp; WAGES - MEALS ON WHEELS</t>
  </si>
  <si>
    <t>MATERIALS &amp; SUPPLIES - MEALS ON WHEELS</t>
  </si>
  <si>
    <t>CAPITAL - MEALS ON WHEELS</t>
  </si>
  <si>
    <t>42621</t>
  </si>
  <si>
    <t>42621-7410</t>
  </si>
  <si>
    <t>4463X</t>
  </si>
  <si>
    <t>4463X-7410</t>
  </si>
  <si>
    <t>4464X</t>
  </si>
  <si>
    <t>4464X-7410</t>
  </si>
  <si>
    <t>4465X</t>
  </si>
  <si>
    <t>4465X-7410</t>
  </si>
  <si>
    <t>4167X</t>
  </si>
  <si>
    <t>49221-9200</t>
  </si>
  <si>
    <t>44611-9200</t>
  </si>
  <si>
    <t>42620-9100</t>
  </si>
  <si>
    <t>44631-9200</t>
  </si>
  <si>
    <t>44641-9200</t>
  </si>
  <si>
    <t>44651-9200</t>
  </si>
  <si>
    <t>41672-9200</t>
  </si>
  <si>
    <t>38900</t>
  </si>
  <si>
    <t>TRANSFER TO UTAH COUNTY GOVT (FUND 100)</t>
  </si>
  <si>
    <t>TRANSFER FROM SPECIAL SERVICE AREA 9 (FD 244)</t>
  </si>
  <si>
    <t>49211-1XXX</t>
  </si>
  <si>
    <t>49211-7410</t>
  </si>
  <si>
    <t>SALARIES AND BENEFITS</t>
  </si>
  <si>
    <t>CAPITAL OUTLAY</t>
  </si>
  <si>
    <t>CONTRIBUTION TO FUND BALANCE</t>
  </si>
  <si>
    <t>UTAH COUNTY SERVICE AREA NO. 7</t>
  </si>
  <si>
    <t>UTAH COUNTY SERVICE AREA NO. 6</t>
  </si>
  <si>
    <t>UTAH COUNTY SERVICE AREA NO. 8</t>
  </si>
  <si>
    <t>TRANSFER TO UTAH COUNTY GOVT (FD 100)</t>
  </si>
  <si>
    <t>UTAH COUNTY SERVICE AREA NO. 9</t>
  </si>
  <si>
    <t>TRANSFER TO SERVICE AREA 7 (GENERAL FD)</t>
  </si>
  <si>
    <t>44130</t>
  </si>
  <si>
    <t>44500</t>
  </si>
  <si>
    <t>44550</t>
  </si>
  <si>
    <t>SOLDIER SUMMIT SPECIAL SERV DIST</t>
  </si>
  <si>
    <t>49251</t>
  </si>
  <si>
    <t>421XX/42530</t>
  </si>
  <si>
    <t>423XX</t>
  </si>
  <si>
    <t>PW/ENGINEERING FEES</t>
  </si>
  <si>
    <t>4145X</t>
  </si>
  <si>
    <t>TRANSFER FROM FD 247 (PUBLIC TRANSPORTATION)</t>
  </si>
  <si>
    <t>3870X</t>
  </si>
  <si>
    <t>49231</t>
  </si>
  <si>
    <t>MATERIALS, SUPPLIES, AND SERVICES</t>
  </si>
  <si>
    <t>49231-9200</t>
  </si>
  <si>
    <t>49221</t>
  </si>
  <si>
    <t>49201</t>
  </si>
  <si>
    <t>43100-9200</t>
  </si>
  <si>
    <t>31352</t>
  </si>
  <si>
    <t>31353</t>
  </si>
  <si>
    <t>36401</t>
  </si>
  <si>
    <t>31300</t>
  </si>
  <si>
    <t>31350</t>
  </si>
  <si>
    <t>32220</t>
  </si>
  <si>
    <t>33231</t>
  </si>
  <si>
    <t>33300</t>
  </si>
  <si>
    <t>34110</t>
  </si>
  <si>
    <t>34170</t>
  </si>
  <si>
    <t>34409</t>
  </si>
  <si>
    <t>34451</t>
  </si>
  <si>
    <t>35102</t>
  </si>
  <si>
    <t>35103</t>
  </si>
  <si>
    <t>35220</t>
  </si>
  <si>
    <t>31XXX-1000</t>
  </si>
  <si>
    <t>TRANSFER TO FD 391 (CONVENTION CTR BOND PMT)</t>
  </si>
  <si>
    <t>47120-9200</t>
  </si>
  <si>
    <t>47121-9200</t>
  </si>
  <si>
    <t>49251-9200</t>
  </si>
  <si>
    <t>31420</t>
  </si>
  <si>
    <t>34181</t>
  </si>
  <si>
    <t>TREASURER FEES</t>
  </si>
  <si>
    <t>OUTSIDE DONATIONS</t>
  </si>
  <si>
    <t>PUBLIC WORKS / ADMINISTRATION</t>
  </si>
  <si>
    <t>SHERIFF / ENFORCEMENT</t>
  </si>
  <si>
    <t>SHERIFF / CORRECTIONS</t>
  </si>
  <si>
    <t>PUBLIC WORKS / ENGINEERING</t>
  </si>
  <si>
    <t>TRANSFER FROM FD 241 (SERV AREA 6 / SHERIFF)</t>
  </si>
  <si>
    <t>TRANSFER FROM FD 243 (SERV AREA 8 / PLANNING)</t>
  </si>
  <si>
    <t>MOTOR VEHICLE REGISTRATION FEE</t>
  </si>
  <si>
    <t>44160</t>
  </si>
  <si>
    <t>44161</t>
  </si>
  <si>
    <t>44162</t>
  </si>
  <si>
    <t>REGISTRATION FEE ROAD PROJECTS</t>
  </si>
  <si>
    <t>44163</t>
  </si>
  <si>
    <t>4416X-9100</t>
  </si>
  <si>
    <t>4416X-9200</t>
  </si>
  <si>
    <t>42250-9200</t>
  </si>
  <si>
    <t>42730-9200</t>
  </si>
  <si>
    <t>45601-9100</t>
  </si>
  <si>
    <t>MATERIALS, SERVICES, AND SUPPLIES</t>
  </si>
  <si>
    <t>GRANTS/CONTRIBUTIONS TO OUTSIDE AGENCIES</t>
  </si>
  <si>
    <t>TRANSFER FROM FD 280 (TRT)</t>
  </si>
  <si>
    <t>UTAH VALLEY CONVENTION CENTER</t>
  </si>
  <si>
    <t>44700-7019</t>
  </si>
  <si>
    <t>44700-7020</t>
  </si>
  <si>
    <t>ENERGY IMPROVEMENTS</t>
  </si>
  <si>
    <t>TRANSFER TO FD 400 (CAPITAL PROJECTS)</t>
  </si>
  <si>
    <t>TRANSFER TO FD 391 (REVENUE BOND PMT)</t>
  </si>
  <si>
    <t>SURVEYOR</t>
  </si>
  <si>
    <t>49201-9200</t>
  </si>
  <si>
    <t>GIS &amp; MAPPING</t>
  </si>
  <si>
    <t>44650-9100</t>
  </si>
  <si>
    <t>MAPPING FEES</t>
  </si>
  <si>
    <t>CURRENT</t>
  </si>
  <si>
    <t>49241-9200</t>
  </si>
  <si>
    <t>OF UTAH COUNTY</t>
  </si>
  <si>
    <t>MUNICIPAL BUILDING AUTHORITY</t>
  </si>
  <si>
    <t>34111</t>
  </si>
  <si>
    <t>PERSONNEL FEES</t>
  </si>
  <si>
    <t>JUSTICE COURT FEES</t>
  </si>
  <si>
    <t>SURVEYOR FEES</t>
  </si>
  <si>
    <t>41362</t>
  </si>
  <si>
    <t>418XX</t>
  </si>
  <si>
    <t>COMMUNITY DEVELOPMENT</t>
  </si>
  <si>
    <t>ATTORNEY'S OFFICE GRANT EXPENDITURES</t>
  </si>
  <si>
    <t>SHERIFF'S OFFICE GRANT EXPENDITURES</t>
  </si>
  <si>
    <t>41120</t>
  </si>
  <si>
    <t>CDBG EXPENDITURES</t>
  </si>
  <si>
    <t>33401</t>
  </si>
  <si>
    <t>ROAD PROJECTS (247)</t>
  </si>
  <si>
    <t>"B" ROAD FUND ALLOTMENT</t>
  </si>
  <si>
    <t>GRANTS / OUTSIDE PROJECTS (248)</t>
  </si>
  <si>
    <t>PUBLIC WORKS PROJECTS</t>
  </si>
  <si>
    <t>32210</t>
  </si>
  <si>
    <t>BUILDING PERMITS</t>
  </si>
  <si>
    <t>34120</t>
  </si>
  <si>
    <t>INTERGOVERNMENTAL REVENUE (ATTORNEY)</t>
  </si>
  <si>
    <t>INTERGOVERNMENTAL REVENUE (JUSTICE COURT)</t>
  </si>
  <si>
    <t>INTERGOVERNMENTAL REVENUE (PUBLIC WORKS)</t>
  </si>
  <si>
    <t>"B" ROAD PROJECTS</t>
  </si>
  <si>
    <t>34112</t>
  </si>
  <si>
    <t>PUBLIC DEFENDER RECOUPMENT</t>
  </si>
  <si>
    <t>MICROFILM RECORDS FEES</t>
  </si>
  <si>
    <t>3414X</t>
  </si>
  <si>
    <t>COMMUNITY DEVELOPMENT FEES</t>
  </si>
  <si>
    <t>34150</t>
  </si>
  <si>
    <t>34190</t>
  </si>
  <si>
    <t>34191</t>
  </si>
  <si>
    <t>ATTORNEY FEES (PROSECUTION)</t>
  </si>
  <si>
    <t>34192</t>
  </si>
  <si>
    <t>ATTORNEY FEES (CIVIL)</t>
  </si>
  <si>
    <t>SHERIFF WILDLAND FIRE FEES</t>
  </si>
  <si>
    <t>SHERIFF CORRECTIONS FEES</t>
  </si>
  <si>
    <t>343XX</t>
  </si>
  <si>
    <t>HEALTH / MOSQUITO ABATEMENT</t>
  </si>
  <si>
    <t>LAW ENFORCEMENT (274)</t>
  </si>
  <si>
    <t>33160</t>
  </si>
  <si>
    <t>EXTENSION GRANTS</t>
  </si>
  <si>
    <t>SHERIFF CORRECTIONS GRANTS</t>
  </si>
  <si>
    <t>SHERIFF ENFORCEMENT FEES</t>
  </si>
  <si>
    <t>342XX</t>
  </si>
  <si>
    <t>3521X</t>
  </si>
  <si>
    <t>JUSTICE COURT FINES</t>
  </si>
  <si>
    <t>COMMUNITY DEVELOPMENT FINES &amp; FORFEITURES</t>
  </si>
  <si>
    <t>32XXX</t>
  </si>
  <si>
    <t>LICENSES AND PERMITS</t>
  </si>
  <si>
    <t>387XX</t>
  </si>
  <si>
    <t>INTERGOVERNMENTAL REVENUE (CDBG)</t>
  </si>
  <si>
    <t>INTERGOVERNMENTAL REVENUE (FIRE)</t>
  </si>
  <si>
    <t>INTERGOVERNMENTAL REVENUE (COMMISSION)</t>
  </si>
  <si>
    <t>CHARGES FOR SERVICES (SHERIFF)</t>
  </si>
  <si>
    <t>CHARGES FOR SERVICES (PUBLIC WORKS)</t>
  </si>
  <si>
    <t>ATTORNEY FORFEITURES</t>
  </si>
  <si>
    <t>422XX</t>
  </si>
  <si>
    <t>SHERIFF / WILDLAND FIRE</t>
  </si>
  <si>
    <t>44700-7100</t>
  </si>
  <si>
    <t>42111</t>
  </si>
  <si>
    <t>PATROL EXPENDITURES</t>
  </si>
  <si>
    <t>42121</t>
  </si>
  <si>
    <t>INVESTIGATION EXPENDITURES</t>
  </si>
  <si>
    <t>42181</t>
  </si>
  <si>
    <t>42531</t>
  </si>
  <si>
    <t>ANIMAL ENFORCEMENT EXPENDITURES</t>
  </si>
  <si>
    <t>42111-9200</t>
  </si>
  <si>
    <t>41510</t>
  </si>
  <si>
    <t>NON-DEPARTMENTAL</t>
  </si>
  <si>
    <t>JUSTICE COURT GRANT EXPENDITURES</t>
  </si>
  <si>
    <t>CONVENTION CENTER OPERATION &amp; MAINTENANCE</t>
  </si>
  <si>
    <t>TRANSFER TO FD 391 (THANKSGIVING PT BOND PMT)</t>
  </si>
  <si>
    <t>34160</t>
  </si>
  <si>
    <t>AUDITOR FEES</t>
  </si>
  <si>
    <t>49241</t>
  </si>
  <si>
    <t>SHERIFF DONATIONS</t>
  </si>
  <si>
    <t>OTHER GRANT EXPENDITURES</t>
  </si>
  <si>
    <t>ATTORNEY DONATIONS</t>
  </si>
  <si>
    <t>44700-9200</t>
  </si>
  <si>
    <t>TRANSFER TO FD 220 (MUNICIPAL BLDG AUTHORITY)</t>
  </si>
  <si>
    <t>TRANSFER TO FD 274 (CONTRACT LAW ENFORCE)</t>
  </si>
  <si>
    <t>TRANSFER TO FD 400 (CONVENTION CENTER)</t>
  </si>
  <si>
    <t>3470X</t>
  </si>
  <si>
    <t>TRANSFER FROM UTAH COUNTY GOVT (FD 100)</t>
  </si>
  <si>
    <t>49241-7410</t>
  </si>
  <si>
    <t>TRANSFER TO FD 400 (HISTORIC COURTHOUSE)</t>
  </si>
  <si>
    <t>TRANSFER FROM FD 281 (CONVENTION CENTER)</t>
  </si>
  <si>
    <t>TRANSFER FROM FD 281 (HISTORIC COURTHOUSE)</t>
  </si>
  <si>
    <t>MATC LEASE PAYMENT</t>
  </si>
  <si>
    <t>FRANCHISE TAXES</t>
  </si>
  <si>
    <t>33280</t>
  </si>
  <si>
    <t>SHERIFF CORRECTIONS ALCOHOL FUNDS</t>
  </si>
  <si>
    <t>43350-1XXX</t>
  </si>
  <si>
    <t>43350-7410</t>
  </si>
  <si>
    <t>FIRE GRANT EXPENDITURES</t>
  </si>
  <si>
    <t>38701</t>
  </si>
  <si>
    <t>42250-1XXX</t>
  </si>
  <si>
    <t>42250-7410</t>
  </si>
  <si>
    <t>INMATE BENEFIT (273)</t>
  </si>
  <si>
    <t>42730-1XXX</t>
  </si>
  <si>
    <t>42730-7410</t>
  </si>
  <si>
    <t>FREEDOM FESTIVAL</t>
  </si>
  <si>
    <t>SPANISH FORK FAIRGROUNDS</t>
  </si>
  <si>
    <t>47120-8100</t>
  </si>
  <si>
    <t>47120-8200</t>
  </si>
  <si>
    <t>FISCAL AGENT FEES</t>
  </si>
  <si>
    <t>47121-8100</t>
  </si>
  <si>
    <t>47121-8200</t>
  </si>
  <si>
    <t>REVENUE BOND PRINCIPAL PAYMENTS</t>
  </si>
  <si>
    <t>REVENUE BOND INTEREST PAYMENTS</t>
  </si>
  <si>
    <t>GENERAL OBLIGATION BOND PRINCIPAL PAYMENTS</t>
  </si>
  <si>
    <t>GENERAL OBLIGATION BOND INTEREST PAYMENTS</t>
  </si>
  <si>
    <t>FOOTHILL NORTH BUILDING</t>
  </si>
  <si>
    <t>49251-1XXX</t>
  </si>
  <si>
    <t>49251-7410</t>
  </si>
  <si>
    <t>UTAH COUNTY ART BOARD</t>
  </si>
  <si>
    <t>UTAH COUNTY PARKS AND TRAILS</t>
  </si>
  <si>
    <t>47121-3100</t>
  </si>
  <si>
    <t>REVENUE BOND PROFESSIONAL SERVICES</t>
  </si>
  <si>
    <t>E911 SURCHARGE</t>
  </si>
  <si>
    <t xml:space="preserve">   Personnel</t>
  </si>
  <si>
    <t xml:space="preserve">   Capital Equipment</t>
  </si>
  <si>
    <t xml:space="preserve">   Other Materials, Supplies, Services</t>
  </si>
  <si>
    <t xml:space="preserve">   Charges from Internal Service Funds</t>
  </si>
  <si>
    <t>GENERAL FUND (100), continued</t>
  </si>
  <si>
    <t xml:space="preserve">   Personnel (excluding overtime)</t>
  </si>
  <si>
    <t xml:space="preserve">   Overtime</t>
  </si>
  <si>
    <t>49211-9500</t>
  </si>
  <si>
    <t>45620-9500</t>
  </si>
  <si>
    <t>47120-9100</t>
  </si>
  <si>
    <t>TRANSFER TO FD 391 (REVENUE DEBT SERVICE)</t>
  </si>
  <si>
    <t>TRANSFER FROM FD 390 (GO DEBT SERVICE)</t>
  </si>
  <si>
    <t>31160</t>
  </si>
  <si>
    <t>PROPERTY TAXES ASSIGNED TO RDA</t>
  </si>
  <si>
    <t>INTERGOVERNMENTAL REVENUE (MOSQUITO)</t>
  </si>
  <si>
    <t>41120-9500</t>
  </si>
  <si>
    <t>3427X</t>
  </si>
  <si>
    <t>CONTRIBUTION TO UTAH VALLEY DISPATCH SSD</t>
  </si>
  <si>
    <t>CONTRIBUTION TO REDEVELOPMENT AGENCIES</t>
  </si>
  <si>
    <t>MOSQUITO ABATEMENT GRANT EXPENDITURES</t>
  </si>
  <si>
    <t>INTERGOVERNMENTAL REVENUE (UNASSIGNED)</t>
  </si>
  <si>
    <t>CHARGES FOR SERVICES (IT DEPARTMENT)</t>
  </si>
  <si>
    <t>38703</t>
  </si>
  <si>
    <t>PUBLIC WORKS DONATIONS</t>
  </si>
  <si>
    <t>UNASSIGNED GRANT EXPENDITURES</t>
  </si>
  <si>
    <t>MCAT PROGRAMMING EXPENDITURES</t>
  </si>
  <si>
    <t>SECTION 2216 SALES TAX - COUNTY PORTION</t>
  </si>
  <si>
    <t>SECTION 2216 SALES TAX - UTA PORTION</t>
  </si>
  <si>
    <t>SECTION 2218 SALES TAX</t>
  </si>
  <si>
    <t>SECTION 2208 SALES TAX - UTA</t>
  </si>
  <si>
    <t>31360-1000</t>
  </si>
  <si>
    <t>31365</t>
  </si>
  <si>
    <t>SECTION 2216 SALES TAX ROAD PROJECTS</t>
  </si>
  <si>
    <t>SECTION 2218 SALES TAX ROAD PROJECTS</t>
  </si>
  <si>
    <t>SECTION 2218 SALES TAX BOND EXPENDITURES</t>
  </si>
  <si>
    <t>44166-9500</t>
  </si>
  <si>
    <t>PASS-THRU FUNDING TO UTAH TRANSIT AUTHORITY</t>
  </si>
  <si>
    <t>44160-9500</t>
  </si>
  <si>
    <t>31364</t>
  </si>
  <si>
    <t>34247</t>
  </si>
  <si>
    <t>LAND PURCHASES</t>
  </si>
  <si>
    <t>SHERIFF ENFORCEMENT GRANTS</t>
  </si>
  <si>
    <t>34410</t>
  </si>
  <si>
    <t>PW CHARGES FOR SERVICES</t>
  </si>
  <si>
    <t>TRANSFER TO FD 210 (DDAPT)</t>
  </si>
  <si>
    <t>DDAPT (210)</t>
  </si>
  <si>
    <t>TRANSFER TO FD 247 (ROAD PROJECTS)</t>
  </si>
  <si>
    <t>367XX</t>
  </si>
  <si>
    <t>PROCEEDS FROM ISSUANCE OF BONDS</t>
  </si>
  <si>
    <t>45620-7100</t>
  </si>
  <si>
    <t>35221</t>
  </si>
  <si>
    <t>SHERIFF FORFEITURES</t>
  </si>
  <si>
    <t>38704</t>
  </si>
  <si>
    <t>COMMISSION DONATIONS</t>
  </si>
  <si>
    <t>421XX/423XX</t>
  </si>
  <si>
    <t>TRANSFER FROM FD 281 (TRCC - COVENTION CTR)</t>
  </si>
  <si>
    <t>TRANSFER FROM FD 281 (TRCC - THANKSGIVING PT)</t>
  </si>
  <si>
    <t>PUBLIC AID (INDIGENT BURIALS)</t>
  </si>
  <si>
    <t>FINAL</t>
  </si>
  <si>
    <t>INTERGOVERNMENTAL REVENUE (SHERIFF)</t>
  </si>
  <si>
    <t>UTAH VALLEY ROAD SSD</t>
  </si>
  <si>
    <t>GENERAL FUND</t>
  </si>
  <si>
    <t>332XX</t>
  </si>
  <si>
    <t>COMMUNITY HEALTH SERVICES (NURSING)</t>
  </si>
  <si>
    <t>WIC</t>
  </si>
  <si>
    <t>44131/45100</t>
  </si>
  <si>
    <t>SPECIAL VICTIMS UNIT EXPENDITURES</t>
  </si>
  <si>
    <t>47121</t>
  </si>
  <si>
    <t>OTHER PROJECTS</t>
  </si>
  <si>
    <t>FISCAL YEAR 2018</t>
  </si>
  <si>
    <t>49251-9100</t>
  </si>
  <si>
    <t>TRANSFER TO CAPITAL PROJECTS FUND</t>
  </si>
  <si>
    <t>CAPITAL PROJECTS</t>
  </si>
  <si>
    <t>TRANSFER FROM GENERAL FUND</t>
  </si>
  <si>
    <t>PAYMENT TO OTHER GOVTS FOR FIRE PROTECTION</t>
  </si>
  <si>
    <t>33402</t>
  </si>
  <si>
    <t>ROADS GRANTS</t>
  </si>
  <si>
    <t>HUMAN RESOURCES</t>
  </si>
  <si>
    <t>36901</t>
  </si>
  <si>
    <t>4XXXX</t>
  </si>
  <si>
    <t>4167X-7410</t>
  </si>
  <si>
    <t>APPROPRIATION OF FUND BALANCE - MARKET STUDY</t>
  </si>
  <si>
    <t>APPROPRIATED UNASSIGNED FUND BALANCE</t>
  </si>
  <si>
    <t>APPROPRIATED FUND BAL FOR PY ENCUMBRANCE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</si>
</sst>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"/>
    <numFmt numFmtId="165" formatCode="0.0000"/>
    <numFmt numFmtId="166" formatCode="_(&quot;$&quot;* #,##0_);_(&quot;$&quot;* \(#,##0\);_(&quot;$&quot;* &quot;-&quot;??_);_(@_)"/>
  </numFmts>
  <fonts count="13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2"/>
      <name val="Arial Black"/>
      <family val="2"/>
    </font>
    <font>
      <sz val="12"/>
      <color indexed="12"/>
      <name val="Arial Black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0"/>
      </left>
      <right style="double">
        <color indexed="0"/>
      </right>
      <top style="double">
        <color indexed="0"/>
      </top>
      <bottom style="double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0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0"/>
      </left>
      <right style="thick">
        <color indexed="0"/>
      </right>
      <top/>
      <bottom style="thick">
        <color indexed="0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Border="1"/>
    <xf numFmtId="1" fontId="3" fillId="0" borderId="0" xfId="1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5" fillId="0" borderId="0" xfId="1" applyNumberFormat="1" applyFont="1" applyFill="1" applyBorder="1"/>
    <xf numFmtId="0" fontId="5" fillId="0" borderId="0" xfId="0" applyFont="1"/>
    <xf numFmtId="0" fontId="6" fillId="0" borderId="0" xfId="0" applyFont="1" applyFill="1" applyBorder="1"/>
    <xf numFmtId="164" fontId="7" fillId="0" borderId="0" xfId="1" applyNumberFormat="1" applyFont="1" applyFill="1" applyBorder="1"/>
    <xf numFmtId="164" fontId="9" fillId="0" borderId="1" xfId="1" applyNumberFormat="1" applyFont="1" applyFill="1" applyBorder="1"/>
    <xf numFmtId="164" fontId="8" fillId="0" borderId="0" xfId="1" applyNumberFormat="1" applyFont="1" applyFill="1" applyBorder="1"/>
    <xf numFmtId="164" fontId="8" fillId="0" borderId="6" xfId="1" applyNumberFormat="1" applyFont="1" applyFill="1" applyBorder="1"/>
    <xf numFmtId="165" fontId="2" fillId="0" borderId="0" xfId="0" applyNumberFormat="1" applyFont="1" applyBorder="1"/>
    <xf numFmtId="164" fontId="4" fillId="0" borderId="8" xfId="1" applyNumberFormat="1" applyFont="1" applyBorder="1"/>
    <xf numFmtId="164" fontId="4" fillId="0" borderId="9" xfId="1" applyNumberFormat="1" applyFont="1" applyBorder="1"/>
    <xf numFmtId="164" fontId="9" fillId="0" borderId="5" xfId="1" applyNumberFormat="1" applyFont="1" applyFill="1" applyBorder="1"/>
    <xf numFmtId="164" fontId="9" fillId="0" borderId="0" xfId="1" applyNumberFormat="1" applyFont="1" applyFill="1" applyBorder="1"/>
    <xf numFmtId="164" fontId="9" fillId="0" borderId="10" xfId="1" applyNumberFormat="1" applyFont="1" applyFill="1" applyBorder="1"/>
    <xf numFmtId="6" fontId="0" fillId="0" borderId="0" xfId="0" applyNumberFormat="1"/>
    <xf numFmtId="0" fontId="0" fillId="0" borderId="0" xfId="0" applyFill="1"/>
    <xf numFmtId="164" fontId="11" fillId="0" borderId="0" xfId="1" applyNumberFormat="1" applyFont="1" applyFill="1" applyBorder="1"/>
    <xf numFmtId="164" fontId="4" fillId="0" borderId="9" xfId="1" applyNumberFormat="1" applyFont="1" applyFill="1" applyBorder="1"/>
    <xf numFmtId="1" fontId="3" fillId="0" borderId="0" xfId="1" applyNumberFormat="1" applyFont="1" applyFill="1" applyBorder="1" applyAlignment="1" applyProtection="1">
      <alignment horizontal="center"/>
      <protection locked="0"/>
    </xf>
    <xf numFmtId="14" fontId="10" fillId="0" borderId="11" xfId="0" applyNumberFormat="1" applyFont="1" applyFill="1" applyBorder="1" applyAlignment="1" applyProtection="1">
      <alignment horizontal="center"/>
      <protection locked="0"/>
    </xf>
    <xf numFmtId="164" fontId="10" fillId="0" borderId="12" xfId="1" applyNumberFormat="1" applyFont="1" applyFill="1" applyBorder="1" applyAlignment="1" applyProtection="1">
      <alignment horizontal="center"/>
      <protection locked="0"/>
    </xf>
    <xf numFmtId="164" fontId="10" fillId="0" borderId="0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6" fontId="7" fillId="0" borderId="1" xfId="0" applyNumberFormat="1" applyFont="1" applyFill="1" applyBorder="1" applyProtection="1">
      <protection locked="0"/>
    </xf>
    <xf numFmtId="6" fontId="7" fillId="0" borderId="6" xfId="0" applyNumberFormat="1" applyFont="1" applyFill="1" applyBorder="1" applyProtection="1">
      <protection locked="0"/>
    </xf>
    <xf numFmtId="6" fontId="7" fillId="0" borderId="0" xfId="0" applyNumberFormat="1" applyFont="1" applyFill="1" applyBorder="1" applyProtection="1">
      <protection locked="0"/>
    </xf>
    <xf numFmtId="6" fontId="9" fillId="0" borderId="5" xfId="0" applyNumberFormat="1" applyFont="1" applyFill="1" applyBorder="1" applyProtection="1">
      <protection locked="0"/>
    </xf>
    <xf numFmtId="6" fontId="9" fillId="0" borderId="6" xfId="0" applyNumberFormat="1" applyFont="1" applyFill="1" applyBorder="1" applyProtection="1">
      <protection locked="0"/>
    </xf>
    <xf numFmtId="6" fontId="9" fillId="0" borderId="0" xfId="0" applyNumberFormat="1" applyFont="1" applyFill="1" applyBorder="1" applyProtection="1">
      <protection locked="0"/>
    </xf>
    <xf numFmtId="0" fontId="0" fillId="0" borderId="0" xfId="0" applyProtection="1">
      <protection locked="0"/>
    </xf>
    <xf numFmtId="14" fontId="10" fillId="0" borderId="11" xfId="0" applyNumberFormat="1" applyFont="1" applyFill="1" applyBorder="1" applyAlignment="1" applyProtection="1">
      <alignment horizontal="center"/>
    </xf>
    <xf numFmtId="164" fontId="10" fillId="0" borderId="12" xfId="1" applyNumberFormat="1" applyFont="1" applyFill="1" applyBorder="1" applyAlignment="1" applyProtection="1">
      <alignment horizontal="center"/>
    </xf>
    <xf numFmtId="6" fontId="9" fillId="0" borderId="6" xfId="0" applyNumberFormat="1" applyFont="1" applyFill="1" applyBorder="1" applyProtection="1"/>
    <xf numFmtId="0" fontId="5" fillId="0" borderId="1" xfId="0" applyFont="1" applyBorder="1"/>
    <xf numFmtId="6" fontId="0" fillId="0" borderId="0" xfId="0" applyNumberFormat="1" applyFill="1" applyProtection="1">
      <protection locked="0"/>
    </xf>
    <xf numFmtId="6" fontId="0" fillId="0" borderId="0" xfId="0" applyNumberFormat="1" applyProtection="1">
      <protection locked="0"/>
    </xf>
    <xf numFmtId="166" fontId="0" fillId="0" borderId="0" xfId="1" applyNumberFormat="1" applyFont="1"/>
    <xf numFmtId="166" fontId="10" fillId="0" borderId="0" xfId="0" applyNumberFormat="1" applyFont="1"/>
    <xf numFmtId="8" fontId="0" fillId="0" borderId="0" xfId="0" applyNumberFormat="1" applyFill="1" applyProtection="1">
      <protection locked="0"/>
    </xf>
    <xf numFmtId="164" fontId="11" fillId="2" borderId="2" xfId="1" applyNumberFormat="1" applyFont="1" applyFill="1" applyBorder="1"/>
    <xf numFmtId="6" fontId="11" fillId="2" borderId="1" xfId="0" applyNumberFormat="1" applyFont="1" applyFill="1" applyBorder="1" applyAlignment="1" applyProtection="1">
      <alignment horizontal="right"/>
      <protection locked="0"/>
    </xf>
    <xf numFmtId="164" fontId="5" fillId="0" borderId="1" xfId="1" applyNumberFormat="1" applyFont="1" applyFill="1" applyBorder="1"/>
    <xf numFmtId="164" fontId="5" fillId="0" borderId="5" xfId="1" applyNumberFormat="1" applyFont="1" applyFill="1" applyBorder="1"/>
    <xf numFmtId="0" fontId="2" fillId="0" borderId="0" xfId="0" applyFont="1" applyFill="1" applyBorder="1"/>
    <xf numFmtId="6" fontId="5" fillId="0" borderId="5" xfId="0" applyNumberFormat="1" applyFont="1" applyFill="1" applyBorder="1" applyAlignment="1" applyProtection="1">
      <alignment horizontal="right"/>
      <protection locked="0"/>
    </xf>
    <xf numFmtId="164" fontId="5" fillId="0" borderId="4" xfId="1" applyNumberFormat="1" applyFont="1" applyFill="1" applyBorder="1"/>
    <xf numFmtId="6" fontId="5" fillId="0" borderId="1" xfId="0" applyNumberFormat="1" applyFont="1" applyFill="1" applyBorder="1" applyAlignment="1" applyProtection="1">
      <alignment horizontal="right"/>
      <protection locked="0"/>
    </xf>
    <xf numFmtId="0" fontId="2" fillId="0" borderId="0" xfId="0" quotePrefix="1" applyFont="1" applyFill="1" applyBorder="1"/>
    <xf numFmtId="6" fontId="5" fillId="0" borderId="1" xfId="0" applyNumberFormat="1" applyFont="1" applyFill="1" applyBorder="1" applyProtection="1">
      <protection locked="0"/>
    </xf>
    <xf numFmtId="6" fontId="5" fillId="0" borderId="0" xfId="0" applyNumberFormat="1" applyFont="1" applyFill="1" applyBorder="1" applyProtection="1">
      <protection locked="0"/>
    </xf>
    <xf numFmtId="164" fontId="2" fillId="0" borderId="6" xfId="1" applyNumberFormat="1" applyFont="1" applyFill="1" applyBorder="1"/>
    <xf numFmtId="164" fontId="2" fillId="0" borderId="0" xfId="1" applyNumberFormat="1" applyFont="1" applyFill="1" applyBorder="1"/>
    <xf numFmtId="6" fontId="5" fillId="0" borderId="6" xfId="0" applyNumberFormat="1" applyFont="1" applyFill="1" applyBorder="1" applyProtection="1"/>
    <xf numFmtId="6" fontId="5" fillId="0" borderId="6" xfId="0" applyNumberFormat="1" applyFont="1" applyFill="1" applyBorder="1" applyProtection="1">
      <protection locked="0"/>
    </xf>
    <xf numFmtId="6" fontId="5" fillId="0" borderId="10" xfId="0" applyNumberFormat="1" applyFont="1" applyFill="1" applyBorder="1" applyAlignment="1" applyProtection="1">
      <alignment horizontal="right"/>
      <protection locked="0"/>
    </xf>
    <xf numFmtId="164" fontId="2" fillId="0" borderId="3" xfId="1" applyNumberFormat="1" applyFont="1" applyFill="1" applyBorder="1"/>
    <xf numFmtId="6" fontId="5" fillId="0" borderId="13" xfId="0" applyNumberFormat="1" applyFont="1" applyFill="1" applyBorder="1" applyAlignment="1" applyProtection="1">
      <alignment horizontal="right"/>
      <protection locked="0"/>
    </xf>
    <xf numFmtId="6" fontId="5" fillId="0" borderId="0" xfId="0" applyNumberFormat="1" applyFont="1" applyFill="1" applyBorder="1" applyAlignment="1" applyProtection="1">
      <alignment horizontal="right"/>
      <protection locked="0"/>
    </xf>
    <xf numFmtId="164" fontId="5" fillId="0" borderId="2" xfId="1" applyNumberFormat="1" applyFont="1" applyFill="1" applyBorder="1"/>
    <xf numFmtId="164" fontId="5" fillId="0" borderId="7" xfId="1" applyNumberFormat="1" applyFont="1" applyFill="1" applyBorder="1"/>
    <xf numFmtId="8" fontId="5" fillId="0" borderId="0" xfId="1" applyNumberFormat="1" applyFont="1" applyFill="1" applyBorder="1"/>
    <xf numFmtId="6" fontId="2" fillId="0" borderId="0" xfId="0" applyNumberFormat="1" applyFont="1" applyFill="1" applyProtection="1">
      <protection locked="0"/>
    </xf>
    <xf numFmtId="6" fontId="5" fillId="0" borderId="5" xfId="0" applyNumberFormat="1" applyFont="1" applyFill="1" applyBorder="1" applyProtection="1">
      <protection locked="0"/>
    </xf>
    <xf numFmtId="6" fontId="5" fillId="0" borderId="0" xfId="0" applyNumberFormat="1" applyFont="1" applyFill="1" applyBorder="1" applyProtection="1"/>
    <xf numFmtId="0" fontId="5" fillId="0" borderId="0" xfId="0" applyFont="1" applyFill="1" applyProtection="1">
      <protection locked="0"/>
    </xf>
    <xf numFmtId="164" fontId="5" fillId="0" borderId="10" xfId="1" applyNumberFormat="1" applyFont="1" applyFill="1" applyBorder="1"/>
    <xf numFmtId="0" fontId="12" fillId="0" borderId="14" xfId="0" applyFont="1" applyFill="1" applyBorder="1" applyAlignment="1" applyProtection="1">
      <alignment horizontal="left"/>
      <protection locked="0"/>
    </xf>
    <xf numFmtId="0" fontId="12" fillId="0" borderId="0" xfId="0" applyFont="1" applyFill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46"/>
  <sheetViews>
    <sheetView tabSelected="1" zoomScale="75" zoomScaleNormal="75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5" x14ac:dyDescent="0.2"/>
  <cols>
    <col min="1" max="1" width="13.85546875" style="5" bestFit="1" customWidth="1"/>
    <col min="2" max="2" width="60.28515625" style="5" customWidth="1"/>
    <col min="3" max="3" width="16.140625" style="25" bestFit="1" customWidth="1"/>
    <col min="4" max="5" width="16.7109375" style="25" bestFit="1" customWidth="1"/>
    <col min="6" max="6" width="2.7109375" customWidth="1"/>
  </cols>
  <sheetData>
    <row r="1" spans="1:5" ht="19.5" x14ac:dyDescent="0.4">
      <c r="A1" s="11"/>
      <c r="B1" s="2" t="s">
        <v>0</v>
      </c>
      <c r="C1" s="21">
        <v>2016</v>
      </c>
      <c r="D1" s="21">
        <v>2017</v>
      </c>
      <c r="E1" s="21">
        <v>2018</v>
      </c>
    </row>
    <row r="2" spans="1:5" ht="20.25" thickBot="1" x14ac:dyDescent="0.45">
      <c r="B2" s="3" t="s">
        <v>498</v>
      </c>
      <c r="C2" s="22" t="s">
        <v>103</v>
      </c>
      <c r="D2" s="22" t="s">
        <v>1</v>
      </c>
      <c r="E2" s="22" t="s">
        <v>1</v>
      </c>
    </row>
    <row r="3" spans="1:5" ht="21" thickTop="1" thickBot="1" x14ac:dyDescent="0.45">
      <c r="A3" s="1"/>
      <c r="B3" s="12"/>
      <c r="C3" s="23" t="s">
        <v>103</v>
      </c>
      <c r="D3" s="23" t="s">
        <v>305</v>
      </c>
      <c r="E3" s="23" t="s">
        <v>487</v>
      </c>
    </row>
    <row r="4" spans="1:5" ht="21" thickTop="1" thickBot="1" x14ac:dyDescent="0.45">
      <c r="A4" s="1"/>
      <c r="B4" s="20" t="s">
        <v>20</v>
      </c>
      <c r="C4" s="24"/>
      <c r="D4" s="24"/>
      <c r="E4" s="24"/>
    </row>
    <row r="5" spans="1:5" ht="16.5" thickTop="1" x14ac:dyDescent="0.25">
      <c r="A5" s="46"/>
      <c r="B5" s="4" t="s">
        <v>2</v>
      </c>
    </row>
    <row r="6" spans="1:5" ht="15.75" x14ac:dyDescent="0.25">
      <c r="A6" s="46" t="s">
        <v>265</v>
      </c>
      <c r="B6" s="44" t="s">
        <v>180</v>
      </c>
      <c r="C6" s="49">
        <v>30712289.469999999</v>
      </c>
      <c r="D6" s="49">
        <v>32040000</v>
      </c>
      <c r="E6" s="49">
        <v>33926000</v>
      </c>
    </row>
    <row r="7" spans="1:5" ht="15.75" x14ac:dyDescent="0.25">
      <c r="A7" s="50" t="s">
        <v>253</v>
      </c>
      <c r="B7" s="44" t="s">
        <v>161</v>
      </c>
      <c r="C7" s="49">
        <v>1527302.8</v>
      </c>
      <c r="D7" s="49">
        <v>1617000</v>
      </c>
      <c r="E7" s="49">
        <v>1521000</v>
      </c>
    </row>
    <row r="8" spans="1:5" ht="15.75" x14ac:dyDescent="0.25">
      <c r="A8" s="50" t="s">
        <v>254</v>
      </c>
      <c r="B8" s="44" t="s">
        <v>162</v>
      </c>
      <c r="C8" s="49">
        <v>23832442.390000001</v>
      </c>
      <c r="D8" s="49">
        <v>26072000</v>
      </c>
      <c r="E8" s="49">
        <v>26800000</v>
      </c>
    </row>
    <row r="9" spans="1:5" ht="15.75" x14ac:dyDescent="0.25">
      <c r="A9" s="50" t="s">
        <v>270</v>
      </c>
      <c r="B9" s="44" t="s">
        <v>398</v>
      </c>
      <c r="C9" s="49">
        <v>4023.69</v>
      </c>
      <c r="D9" s="49">
        <v>4000</v>
      </c>
      <c r="E9" s="49">
        <v>4000</v>
      </c>
    </row>
    <row r="10" spans="1:5" ht="15.75" x14ac:dyDescent="0.25">
      <c r="A10" s="50" t="s">
        <v>111</v>
      </c>
      <c r="B10" s="44" t="s">
        <v>112</v>
      </c>
      <c r="C10" s="49">
        <v>32131.21</v>
      </c>
      <c r="D10" s="49">
        <v>26523</v>
      </c>
      <c r="E10" s="49">
        <v>25000</v>
      </c>
    </row>
    <row r="11" spans="1:5" ht="15.75" x14ac:dyDescent="0.25">
      <c r="A11" s="50" t="s">
        <v>325</v>
      </c>
      <c r="B11" s="44" t="s">
        <v>326</v>
      </c>
      <c r="C11" s="49">
        <v>241273.08</v>
      </c>
      <c r="D11" s="49">
        <v>169122</v>
      </c>
      <c r="E11" s="49">
        <v>150000</v>
      </c>
    </row>
    <row r="12" spans="1:5" ht="15.75" x14ac:dyDescent="0.25">
      <c r="A12" s="50" t="s">
        <v>255</v>
      </c>
      <c r="B12" s="44" t="s">
        <v>175</v>
      </c>
      <c r="C12" s="49">
        <v>199410</v>
      </c>
      <c r="D12" s="49">
        <v>194000</v>
      </c>
      <c r="E12" s="49">
        <v>205000</v>
      </c>
    </row>
    <row r="13" spans="1:5" ht="15.75" x14ac:dyDescent="0.25">
      <c r="A13" s="50" t="s">
        <v>348</v>
      </c>
      <c r="B13" s="44" t="s">
        <v>349</v>
      </c>
      <c r="C13" s="49">
        <v>7676</v>
      </c>
      <c r="D13" s="49">
        <v>10754</v>
      </c>
      <c r="E13" s="49">
        <v>1392</v>
      </c>
    </row>
    <row r="14" spans="1:5" ht="15.75" x14ac:dyDescent="0.25">
      <c r="A14" s="50" t="s">
        <v>491</v>
      </c>
      <c r="B14" s="44" t="s">
        <v>470</v>
      </c>
      <c r="C14" s="49">
        <v>5404.86</v>
      </c>
      <c r="D14" s="49">
        <v>2766</v>
      </c>
      <c r="E14" s="49">
        <v>0</v>
      </c>
    </row>
    <row r="15" spans="1:5" ht="15.75" x14ac:dyDescent="0.25">
      <c r="A15" s="50" t="s">
        <v>256</v>
      </c>
      <c r="B15" s="44" t="s">
        <v>350</v>
      </c>
      <c r="C15" s="49">
        <v>0</v>
      </c>
      <c r="D15" s="49">
        <v>0</v>
      </c>
      <c r="E15" s="49">
        <v>0</v>
      </c>
    </row>
    <row r="16" spans="1:5" ht="15.75" x14ac:dyDescent="0.25">
      <c r="A16" s="50" t="s">
        <v>399</v>
      </c>
      <c r="B16" s="44" t="s">
        <v>400</v>
      </c>
      <c r="C16" s="49">
        <v>385815.71</v>
      </c>
      <c r="D16" s="49">
        <v>255313</v>
      </c>
      <c r="E16" s="49">
        <v>260000</v>
      </c>
    </row>
    <row r="17" spans="1:5" ht="15.75" x14ac:dyDescent="0.25">
      <c r="A17" s="50" t="s">
        <v>257</v>
      </c>
      <c r="B17" s="44" t="s">
        <v>9</v>
      </c>
      <c r="C17" s="49">
        <v>502429</v>
      </c>
      <c r="D17" s="49">
        <v>516272</v>
      </c>
      <c r="E17" s="49">
        <v>515000</v>
      </c>
    </row>
    <row r="18" spans="1:5" ht="15.75" x14ac:dyDescent="0.25">
      <c r="A18" s="50" t="s">
        <v>504</v>
      </c>
      <c r="B18" s="44" t="s">
        <v>505</v>
      </c>
      <c r="C18" s="49">
        <v>2500</v>
      </c>
      <c r="D18" s="49">
        <v>0</v>
      </c>
      <c r="E18" s="49">
        <v>0</v>
      </c>
    </row>
    <row r="19" spans="1:5" ht="15.75" x14ac:dyDescent="0.25">
      <c r="A19" s="50" t="s">
        <v>258</v>
      </c>
      <c r="B19" s="44" t="s">
        <v>311</v>
      </c>
      <c r="C19" s="49">
        <v>46429.120000000003</v>
      </c>
      <c r="D19" s="49">
        <v>57000</v>
      </c>
      <c r="E19" s="49">
        <v>51600</v>
      </c>
    </row>
    <row r="20" spans="1:5" ht="15.75" x14ac:dyDescent="0.25">
      <c r="A20" s="50" t="s">
        <v>309</v>
      </c>
      <c r="B20" s="44" t="s">
        <v>340</v>
      </c>
      <c r="C20" s="49">
        <v>117070.43</v>
      </c>
      <c r="D20" s="49">
        <v>114390</v>
      </c>
      <c r="E20" s="49">
        <v>114500</v>
      </c>
    </row>
    <row r="21" spans="1:5" ht="15.75" x14ac:dyDescent="0.25">
      <c r="A21" s="50" t="s">
        <v>332</v>
      </c>
      <c r="B21" s="44" t="s">
        <v>333</v>
      </c>
      <c r="C21" s="49">
        <v>5951.75</v>
      </c>
      <c r="D21" s="49">
        <v>0</v>
      </c>
      <c r="E21" s="49">
        <v>3000</v>
      </c>
    </row>
    <row r="22" spans="1:5" ht="15.75" x14ac:dyDescent="0.25">
      <c r="A22" s="50" t="s">
        <v>327</v>
      </c>
      <c r="B22" s="44" t="s">
        <v>3</v>
      </c>
      <c r="C22" s="49">
        <v>511088.76</v>
      </c>
      <c r="D22" s="49">
        <v>94974</v>
      </c>
      <c r="E22" s="49">
        <v>630122</v>
      </c>
    </row>
    <row r="23" spans="1:5" ht="15.75" x14ac:dyDescent="0.25">
      <c r="A23" s="46" t="s">
        <v>10</v>
      </c>
      <c r="B23" s="44" t="s">
        <v>334</v>
      </c>
      <c r="C23" s="49">
        <v>14040</v>
      </c>
      <c r="D23" s="49">
        <v>13000</v>
      </c>
      <c r="E23" s="49">
        <v>14500</v>
      </c>
    </row>
    <row r="24" spans="1:5" ht="15.75" x14ac:dyDescent="0.25">
      <c r="A24" s="46" t="s">
        <v>335</v>
      </c>
      <c r="B24" s="44" t="s">
        <v>336</v>
      </c>
      <c r="C24" s="49">
        <v>66888.39</v>
      </c>
      <c r="D24" s="49">
        <v>64637</v>
      </c>
      <c r="E24" s="49">
        <v>71350</v>
      </c>
    </row>
    <row r="25" spans="1:5" ht="15.75" x14ac:dyDescent="0.25">
      <c r="A25" s="50" t="s">
        <v>337</v>
      </c>
      <c r="B25" s="44" t="s">
        <v>304</v>
      </c>
      <c r="C25" s="49">
        <v>199511.09</v>
      </c>
      <c r="D25" s="49">
        <v>200824</v>
      </c>
      <c r="E25" s="49">
        <v>303114</v>
      </c>
    </row>
    <row r="26" spans="1:5" ht="15.75" x14ac:dyDescent="0.25">
      <c r="A26" s="46" t="s">
        <v>11</v>
      </c>
      <c r="B26" s="44" t="s">
        <v>4</v>
      </c>
      <c r="C26" s="49">
        <v>233959.27</v>
      </c>
      <c r="D26" s="49">
        <v>226191</v>
      </c>
      <c r="E26" s="49">
        <v>274750</v>
      </c>
    </row>
    <row r="27" spans="1:5" ht="15.75" x14ac:dyDescent="0.25">
      <c r="A27" s="46" t="s">
        <v>12</v>
      </c>
      <c r="B27" s="44" t="s">
        <v>13</v>
      </c>
      <c r="C27" s="49">
        <v>18300.87</v>
      </c>
      <c r="D27" s="49">
        <v>20046</v>
      </c>
      <c r="E27" s="49">
        <v>20000</v>
      </c>
    </row>
    <row r="28" spans="1:5" ht="15.75" x14ac:dyDescent="0.25">
      <c r="A28" s="46" t="s">
        <v>15</v>
      </c>
      <c r="B28" s="44" t="s">
        <v>14</v>
      </c>
      <c r="C28" s="49">
        <v>126500</v>
      </c>
      <c r="D28" s="49">
        <v>142587</v>
      </c>
      <c r="E28" s="49">
        <v>135000</v>
      </c>
    </row>
    <row r="29" spans="1:5" ht="15.75" x14ac:dyDescent="0.25">
      <c r="A29" s="46" t="s">
        <v>16</v>
      </c>
      <c r="B29" s="44" t="s">
        <v>17</v>
      </c>
      <c r="C29" s="49">
        <v>18155.12</v>
      </c>
      <c r="D29" s="49">
        <v>646887</v>
      </c>
      <c r="E29" s="49">
        <v>20000</v>
      </c>
    </row>
    <row r="30" spans="1:5" ht="15.75" x14ac:dyDescent="0.25">
      <c r="A30" s="50" t="s">
        <v>338</v>
      </c>
      <c r="B30" s="44" t="s">
        <v>190</v>
      </c>
      <c r="C30" s="49">
        <v>98721.59</v>
      </c>
      <c r="D30" s="49">
        <v>106977</v>
      </c>
      <c r="E30" s="49">
        <v>100700</v>
      </c>
    </row>
    <row r="31" spans="1:5" ht="15.75" x14ac:dyDescent="0.25">
      <c r="A31" s="50" t="s">
        <v>339</v>
      </c>
      <c r="B31" s="44" t="s">
        <v>310</v>
      </c>
      <c r="C31" s="49">
        <v>217477.73</v>
      </c>
      <c r="D31" s="49">
        <v>275250</v>
      </c>
      <c r="E31" s="49">
        <v>191475</v>
      </c>
    </row>
    <row r="32" spans="1:5" ht="15.75" x14ac:dyDescent="0.25">
      <c r="A32" s="50" t="s">
        <v>341</v>
      </c>
      <c r="B32" s="44" t="s">
        <v>342</v>
      </c>
      <c r="C32" s="49">
        <v>565464.9</v>
      </c>
      <c r="D32" s="49">
        <v>507396</v>
      </c>
      <c r="E32" s="49">
        <v>616250</v>
      </c>
    </row>
    <row r="33" spans="1:5" ht="15.75" x14ac:dyDescent="0.25">
      <c r="A33" s="50" t="s">
        <v>352</v>
      </c>
      <c r="B33" s="44" t="s">
        <v>351</v>
      </c>
      <c r="C33" s="49">
        <f>2051564.04+76968.25</f>
        <v>2128532.29</v>
      </c>
      <c r="D33" s="49">
        <v>1820689</v>
      </c>
      <c r="E33" s="49">
        <v>2020271</v>
      </c>
    </row>
    <row r="34" spans="1:5" ht="15.75" x14ac:dyDescent="0.25">
      <c r="A34" s="46" t="s">
        <v>352</v>
      </c>
      <c r="B34" s="44" t="s">
        <v>343</v>
      </c>
      <c r="C34" s="49">
        <v>1536112.81</v>
      </c>
      <c r="D34" s="49">
        <v>1528609</v>
      </c>
      <c r="E34" s="49">
        <v>1345696</v>
      </c>
    </row>
    <row r="35" spans="1:5" ht="15.75" x14ac:dyDescent="0.25">
      <c r="A35" s="46" t="s">
        <v>345</v>
      </c>
      <c r="B35" s="44" t="s">
        <v>344</v>
      </c>
      <c r="C35" s="49">
        <v>8358917.1699999999</v>
      </c>
      <c r="D35" s="49">
        <v>3748517</v>
      </c>
      <c r="E35" s="49">
        <v>3784234</v>
      </c>
    </row>
    <row r="36" spans="1:5" ht="15.75" x14ac:dyDescent="0.25">
      <c r="A36" s="50" t="s">
        <v>260</v>
      </c>
      <c r="B36" s="44" t="s">
        <v>240</v>
      </c>
      <c r="C36" s="49">
        <v>20869</v>
      </c>
      <c r="D36" s="49">
        <v>13830</v>
      </c>
      <c r="E36" s="49">
        <v>20000</v>
      </c>
    </row>
    <row r="37" spans="1:5" ht="15.75" x14ac:dyDescent="0.25">
      <c r="A37" s="50" t="s">
        <v>471</v>
      </c>
      <c r="B37" s="44" t="s">
        <v>472</v>
      </c>
      <c r="C37" s="49">
        <v>5137.25</v>
      </c>
      <c r="D37" s="49">
        <v>9200</v>
      </c>
      <c r="E37" s="49">
        <v>0</v>
      </c>
    </row>
    <row r="38" spans="1:5" ht="15.75" x14ac:dyDescent="0.25">
      <c r="A38" s="50" t="s">
        <v>261</v>
      </c>
      <c r="B38" s="44" t="s">
        <v>312</v>
      </c>
      <c r="C38" s="49">
        <v>2610</v>
      </c>
      <c r="D38" s="49">
        <v>5839</v>
      </c>
      <c r="E38" s="49">
        <v>2000</v>
      </c>
    </row>
    <row r="39" spans="1:5" ht="15.75" x14ac:dyDescent="0.25">
      <c r="A39" s="50" t="s">
        <v>262</v>
      </c>
      <c r="B39" s="44" t="s">
        <v>354</v>
      </c>
      <c r="C39" s="49">
        <v>1577210.02</v>
      </c>
      <c r="D39" s="49">
        <v>1501031</v>
      </c>
      <c r="E39" s="49">
        <v>1350000</v>
      </c>
    </row>
    <row r="40" spans="1:5" ht="15.75" x14ac:dyDescent="0.25">
      <c r="A40" s="50" t="s">
        <v>263</v>
      </c>
      <c r="B40" s="44" t="s">
        <v>106</v>
      </c>
      <c r="C40" s="49">
        <v>617756.89</v>
      </c>
      <c r="D40" s="49">
        <v>584839</v>
      </c>
      <c r="E40" s="49">
        <v>575000</v>
      </c>
    </row>
    <row r="41" spans="1:5" ht="15.75" x14ac:dyDescent="0.25">
      <c r="A41" s="46" t="s">
        <v>353</v>
      </c>
      <c r="B41" s="44" t="s">
        <v>355</v>
      </c>
      <c r="C41" s="49">
        <v>32460.04</v>
      </c>
      <c r="D41" s="49">
        <v>25065</v>
      </c>
      <c r="E41" s="49">
        <v>23800</v>
      </c>
    </row>
    <row r="42" spans="1:5" ht="15.75" x14ac:dyDescent="0.25">
      <c r="A42" s="46" t="s">
        <v>117</v>
      </c>
      <c r="B42" s="44" t="s">
        <v>118</v>
      </c>
      <c r="C42" s="49">
        <v>793018.58</v>
      </c>
      <c r="D42" s="49">
        <v>648711</v>
      </c>
      <c r="E42" s="49">
        <v>500000</v>
      </c>
    </row>
    <row r="43" spans="1:5" ht="15.75" x14ac:dyDescent="0.25">
      <c r="A43" s="50" t="s">
        <v>104</v>
      </c>
      <c r="B43" s="44" t="s">
        <v>278</v>
      </c>
      <c r="C43" s="49">
        <v>2952000</v>
      </c>
      <c r="D43" s="49">
        <v>3051500</v>
      </c>
      <c r="E43" s="49">
        <v>2965500</v>
      </c>
    </row>
    <row r="44" spans="1:5" ht="15.75" x14ac:dyDescent="0.25">
      <c r="A44" s="50" t="s">
        <v>104</v>
      </c>
      <c r="B44" s="44" t="s">
        <v>279</v>
      </c>
      <c r="C44" s="49">
        <v>500317.3</v>
      </c>
      <c r="D44" s="49">
        <v>950775</v>
      </c>
      <c r="E44" s="49">
        <v>705838</v>
      </c>
    </row>
    <row r="45" spans="1:5" ht="15.75" x14ac:dyDescent="0.25">
      <c r="A45" s="50" t="s">
        <v>243</v>
      </c>
      <c r="B45" s="44" t="s">
        <v>273</v>
      </c>
      <c r="C45" s="49">
        <v>0</v>
      </c>
      <c r="D45" s="49">
        <v>2000</v>
      </c>
      <c r="E45" s="49">
        <v>1000</v>
      </c>
    </row>
    <row r="46" spans="1:5" ht="15.75" x14ac:dyDescent="0.25">
      <c r="A46" s="50" t="s">
        <v>219</v>
      </c>
      <c r="B46" s="44" t="s">
        <v>512</v>
      </c>
      <c r="C46" s="49">
        <v>0</v>
      </c>
      <c r="D46" s="49">
        <v>0</v>
      </c>
      <c r="E46" s="49">
        <v>299022</v>
      </c>
    </row>
    <row r="47" spans="1:5" ht="16.5" thickBot="1" x14ac:dyDescent="0.3">
      <c r="A47" s="50" t="s">
        <v>219</v>
      </c>
      <c r="B47" s="44" t="s">
        <v>511</v>
      </c>
      <c r="C47" s="57">
        <v>0</v>
      </c>
      <c r="D47" s="57">
        <v>6474676</v>
      </c>
      <c r="E47" s="57">
        <v>6704200</v>
      </c>
    </row>
    <row r="48" spans="1:5" ht="17.25" thickTop="1" thickBot="1" x14ac:dyDescent="0.3">
      <c r="A48" s="46"/>
      <c r="B48" s="58" t="s">
        <v>6</v>
      </c>
      <c r="C48" s="59">
        <f>SUM(C6:C47)</f>
        <v>78217198.579999983</v>
      </c>
      <c r="D48" s="59">
        <f>SUM(D6:D47)</f>
        <v>83743190</v>
      </c>
      <c r="E48" s="59">
        <v>86250314</v>
      </c>
    </row>
    <row r="49" spans="1:6" ht="17.25" thickTop="1" thickBot="1" x14ac:dyDescent="0.3">
      <c r="A49" s="46"/>
      <c r="B49" s="19"/>
      <c r="C49" s="60"/>
      <c r="D49" s="60"/>
      <c r="E49" s="60"/>
    </row>
    <row r="50" spans="1:6" ht="21" thickTop="1" thickBot="1" x14ac:dyDescent="0.45">
      <c r="A50" s="46"/>
      <c r="B50" s="20" t="s">
        <v>433</v>
      </c>
      <c r="C50" s="60"/>
      <c r="D50" s="60"/>
      <c r="E50" s="60"/>
    </row>
    <row r="51" spans="1:6" ht="16.5" thickTop="1" x14ac:dyDescent="0.25">
      <c r="A51" s="46"/>
      <c r="B51" s="4" t="s">
        <v>7</v>
      </c>
    </row>
    <row r="52" spans="1:6" ht="15.75" x14ac:dyDescent="0.25">
      <c r="A52" s="50" t="s">
        <v>22</v>
      </c>
      <c r="B52" s="44" t="s">
        <v>21</v>
      </c>
      <c r="C52" s="49">
        <v>983805.86</v>
      </c>
      <c r="D52" s="49">
        <v>1062778</v>
      </c>
      <c r="E52" s="49">
        <v>994383</v>
      </c>
    </row>
    <row r="53" spans="1:6" ht="15.75" x14ac:dyDescent="0.25">
      <c r="A53" s="50"/>
      <c r="B53" s="42" t="s">
        <v>429</v>
      </c>
      <c r="C53" s="43">
        <v>761662.8</v>
      </c>
      <c r="D53" s="43">
        <v>774595</v>
      </c>
      <c r="E53" s="43">
        <v>797226</v>
      </c>
      <c r="F53" s="17"/>
    </row>
    <row r="54" spans="1:6" ht="15.75" x14ac:dyDescent="0.25">
      <c r="A54" s="50"/>
      <c r="B54" s="42" t="s">
        <v>432</v>
      </c>
      <c r="C54" s="43">
        <v>88724.64</v>
      </c>
      <c r="D54" s="43">
        <v>90694</v>
      </c>
      <c r="E54" s="43">
        <v>77157</v>
      </c>
      <c r="F54" s="17"/>
    </row>
    <row r="55" spans="1:6" ht="15.75" x14ac:dyDescent="0.25">
      <c r="A55" s="50"/>
      <c r="B55" s="42" t="s">
        <v>430</v>
      </c>
      <c r="C55" s="43">
        <v>0</v>
      </c>
      <c r="D55" s="43">
        <v>0</v>
      </c>
      <c r="E55" s="43">
        <v>0</v>
      </c>
      <c r="F55" s="17"/>
    </row>
    <row r="56" spans="1:6" ht="15.75" x14ac:dyDescent="0.25">
      <c r="A56" s="50"/>
      <c r="B56" s="42" t="s">
        <v>431</v>
      </c>
      <c r="C56" s="43">
        <f>C52-SUM(C53:C55)</f>
        <v>133418.41999999993</v>
      </c>
      <c r="D56" s="43">
        <f>D52-SUM(D53:D55)</f>
        <v>197489</v>
      </c>
      <c r="E56" s="43">
        <v>120000</v>
      </c>
      <c r="F56" s="17"/>
    </row>
    <row r="57" spans="1:6" ht="15.75" x14ac:dyDescent="0.25">
      <c r="A57" s="50" t="s">
        <v>24</v>
      </c>
      <c r="B57" s="61" t="s">
        <v>23</v>
      </c>
      <c r="C57" s="49">
        <v>1189721.04</v>
      </c>
      <c r="D57" s="49">
        <v>1432785</v>
      </c>
      <c r="E57" s="49">
        <v>1363390</v>
      </c>
      <c r="F57" s="17"/>
    </row>
    <row r="58" spans="1:6" ht="15.75" x14ac:dyDescent="0.25">
      <c r="A58" s="50"/>
      <c r="B58" s="42" t="s">
        <v>429</v>
      </c>
      <c r="C58" s="43">
        <v>929397.43</v>
      </c>
      <c r="D58" s="43">
        <v>1132467</v>
      </c>
      <c r="E58" s="43">
        <v>1064364</v>
      </c>
      <c r="F58" s="17"/>
    </row>
    <row r="59" spans="1:6" ht="15.75" x14ac:dyDescent="0.25">
      <c r="A59" s="50"/>
      <c r="B59" s="42" t="s">
        <v>432</v>
      </c>
      <c r="C59" s="43">
        <v>194247.32</v>
      </c>
      <c r="D59" s="43">
        <v>228318</v>
      </c>
      <c r="E59" s="43">
        <v>228738</v>
      </c>
      <c r="F59" s="17"/>
    </row>
    <row r="60" spans="1:6" ht="15.75" x14ac:dyDescent="0.25">
      <c r="A60" s="50"/>
      <c r="B60" s="42" t="s">
        <v>430</v>
      </c>
      <c r="C60" s="43">
        <v>0</v>
      </c>
      <c r="D60" s="43">
        <v>0</v>
      </c>
      <c r="E60" s="43">
        <v>0</v>
      </c>
      <c r="F60" s="17"/>
    </row>
    <row r="61" spans="1:6" ht="15.75" x14ac:dyDescent="0.25">
      <c r="A61" s="50"/>
      <c r="B61" s="42" t="s">
        <v>431</v>
      </c>
      <c r="C61" s="43">
        <f>C57-SUM(C58:C60)</f>
        <v>66076.290000000037</v>
      </c>
      <c r="D61" s="43">
        <f>D57-SUM(D58:D60)</f>
        <v>72000</v>
      </c>
      <c r="E61" s="43">
        <v>70288</v>
      </c>
      <c r="F61" s="17"/>
    </row>
    <row r="62" spans="1:6" ht="15.75" x14ac:dyDescent="0.25">
      <c r="A62" s="50" t="s">
        <v>26</v>
      </c>
      <c r="B62" s="61" t="s">
        <v>506</v>
      </c>
      <c r="C62" s="49">
        <v>1529414.8</v>
      </c>
      <c r="D62" s="49">
        <v>2522732</v>
      </c>
      <c r="E62" s="49">
        <v>1482012</v>
      </c>
      <c r="F62" s="17"/>
    </row>
    <row r="63" spans="1:6" ht="15.75" x14ac:dyDescent="0.25">
      <c r="A63" s="50"/>
      <c r="B63" s="42" t="s">
        <v>429</v>
      </c>
      <c r="C63" s="43">
        <v>1001709.35</v>
      </c>
      <c r="D63" s="43">
        <v>1139534</v>
      </c>
      <c r="E63" s="43">
        <v>1041162</v>
      </c>
      <c r="F63" s="17"/>
    </row>
    <row r="64" spans="1:6" ht="15.75" x14ac:dyDescent="0.25">
      <c r="A64" s="50"/>
      <c r="B64" s="42" t="s">
        <v>432</v>
      </c>
      <c r="C64" s="43">
        <v>407802.88</v>
      </c>
      <c r="D64" s="43">
        <f>99084+155517</f>
        <v>254601</v>
      </c>
      <c r="E64" s="43">
        <v>100176</v>
      </c>
      <c r="F64" s="17"/>
    </row>
    <row r="65" spans="1:6" ht="15.75" x14ac:dyDescent="0.25">
      <c r="A65" s="50"/>
      <c r="B65" s="42" t="s">
        <v>430</v>
      </c>
      <c r="C65" s="43">
        <v>0</v>
      </c>
      <c r="D65" s="43">
        <v>5000</v>
      </c>
      <c r="E65" s="43">
        <v>0</v>
      </c>
      <c r="F65" s="17"/>
    </row>
    <row r="66" spans="1:6" ht="15.75" x14ac:dyDescent="0.25">
      <c r="A66" s="50"/>
      <c r="B66" s="42" t="s">
        <v>431</v>
      </c>
      <c r="C66" s="43">
        <f>C62-SUM(C63:C65)</f>
        <v>119902.57000000007</v>
      </c>
      <c r="D66" s="43">
        <f>D62-SUM(D63:D65)</f>
        <v>1123597</v>
      </c>
      <c r="E66" s="43">
        <v>340674</v>
      </c>
      <c r="F66" s="17"/>
    </row>
    <row r="67" spans="1:6" ht="15.75" x14ac:dyDescent="0.25">
      <c r="A67" s="50" t="s">
        <v>313</v>
      </c>
      <c r="B67" s="61" t="s">
        <v>302</v>
      </c>
      <c r="C67" s="49">
        <v>757608.98</v>
      </c>
      <c r="D67" s="49">
        <v>788140</v>
      </c>
      <c r="E67" s="49">
        <v>797745</v>
      </c>
      <c r="F67" s="17"/>
    </row>
    <row r="68" spans="1:6" ht="15.75" x14ac:dyDescent="0.25">
      <c r="A68" s="50"/>
      <c r="B68" s="42" t="s">
        <v>429</v>
      </c>
      <c r="C68" s="43">
        <v>618929.17000000004</v>
      </c>
      <c r="D68" s="43">
        <v>654624</v>
      </c>
      <c r="E68" s="43">
        <v>667379</v>
      </c>
      <c r="F68" s="17"/>
    </row>
    <row r="69" spans="1:6" ht="15.75" x14ac:dyDescent="0.25">
      <c r="A69" s="50"/>
      <c r="B69" s="42" t="s">
        <v>432</v>
      </c>
      <c r="C69" s="43">
        <v>47427.040000000001</v>
      </c>
      <c r="D69" s="43">
        <v>42539</v>
      </c>
      <c r="E69" s="43">
        <v>41866</v>
      </c>
      <c r="F69" s="17"/>
    </row>
    <row r="70" spans="1:6" ht="15.75" x14ac:dyDescent="0.25">
      <c r="A70" s="50"/>
      <c r="B70" s="42" t="s">
        <v>430</v>
      </c>
      <c r="C70" s="43">
        <v>0</v>
      </c>
      <c r="D70" s="43">
        <v>0</v>
      </c>
      <c r="E70" s="43">
        <v>0</v>
      </c>
      <c r="F70" s="17"/>
    </row>
    <row r="71" spans="1:6" ht="15.75" x14ac:dyDescent="0.25">
      <c r="A71" s="50"/>
      <c r="B71" s="42" t="s">
        <v>431</v>
      </c>
      <c r="C71" s="43">
        <f>C67-SUM(C68:C70)</f>
        <v>91252.769999999902</v>
      </c>
      <c r="D71" s="43">
        <f>D67-SUM(D68:D70)</f>
        <v>90977</v>
      </c>
      <c r="E71" s="43">
        <v>88500</v>
      </c>
      <c r="F71" s="17"/>
    </row>
    <row r="72" spans="1:6" ht="15.75" x14ac:dyDescent="0.25">
      <c r="A72" s="50" t="s">
        <v>27</v>
      </c>
      <c r="B72" s="61" t="s">
        <v>108</v>
      </c>
      <c r="C72" s="49">
        <v>380246.59</v>
      </c>
      <c r="D72" s="49">
        <v>421328</v>
      </c>
      <c r="E72" s="49">
        <v>403243</v>
      </c>
      <c r="F72" s="17"/>
    </row>
    <row r="73" spans="1:6" ht="15.75" x14ac:dyDescent="0.25">
      <c r="A73" s="50"/>
      <c r="B73" s="42" t="s">
        <v>429</v>
      </c>
      <c r="C73" s="43">
        <v>240220.95</v>
      </c>
      <c r="D73" s="43">
        <v>269507</v>
      </c>
      <c r="E73" s="43">
        <v>251912</v>
      </c>
      <c r="F73" s="17"/>
    </row>
    <row r="74" spans="1:6" ht="15.75" x14ac:dyDescent="0.25">
      <c r="A74" s="50"/>
      <c r="B74" s="42" t="s">
        <v>432</v>
      </c>
      <c r="C74" s="43">
        <v>119527.38</v>
      </c>
      <c r="D74" s="43">
        <f>130331+491</f>
        <v>130822</v>
      </c>
      <c r="E74" s="43">
        <v>130331</v>
      </c>
      <c r="F74" s="17"/>
    </row>
    <row r="75" spans="1:6" ht="15.75" x14ac:dyDescent="0.25">
      <c r="A75" s="50"/>
      <c r="B75" s="42" t="s">
        <v>430</v>
      </c>
      <c r="C75" s="43">
        <v>0</v>
      </c>
      <c r="D75" s="43">
        <v>0</v>
      </c>
      <c r="E75" s="43">
        <v>0</v>
      </c>
      <c r="F75" s="17"/>
    </row>
    <row r="76" spans="1:6" ht="15.75" x14ac:dyDescent="0.25">
      <c r="A76" s="50"/>
      <c r="B76" s="42" t="s">
        <v>431</v>
      </c>
      <c r="C76" s="43">
        <f>C72-SUM(C73:C75)</f>
        <v>20498.260000000009</v>
      </c>
      <c r="D76" s="43">
        <f>D72-SUM(D73:D75)</f>
        <v>20999</v>
      </c>
      <c r="E76" s="43">
        <v>21000</v>
      </c>
      <c r="F76" s="17"/>
    </row>
    <row r="77" spans="1:6" ht="15.75" x14ac:dyDescent="0.25">
      <c r="A77" s="50" t="s">
        <v>28</v>
      </c>
      <c r="B77" s="61" t="s">
        <v>193</v>
      </c>
      <c r="C77" s="49">
        <v>914353.91</v>
      </c>
      <c r="D77" s="49">
        <v>1103327</v>
      </c>
      <c r="E77" s="49">
        <v>1011816</v>
      </c>
      <c r="F77" s="17"/>
    </row>
    <row r="78" spans="1:6" ht="15.75" x14ac:dyDescent="0.25">
      <c r="A78" s="50"/>
      <c r="B78" s="42" t="s">
        <v>429</v>
      </c>
      <c r="C78" s="43">
        <v>756163.13</v>
      </c>
      <c r="D78" s="43">
        <v>934450</v>
      </c>
      <c r="E78" s="43">
        <v>913730</v>
      </c>
      <c r="F78" s="17"/>
    </row>
    <row r="79" spans="1:6" ht="15.75" x14ac:dyDescent="0.25">
      <c r="A79" s="50"/>
      <c r="B79" s="42" t="s">
        <v>432</v>
      </c>
      <c r="C79" s="43">
        <v>144777.19</v>
      </c>
      <c r="D79" s="43">
        <f>87372+65305</f>
        <v>152677</v>
      </c>
      <c r="E79" s="43">
        <v>83586</v>
      </c>
      <c r="F79" s="17"/>
    </row>
    <row r="80" spans="1:6" ht="15.75" x14ac:dyDescent="0.25">
      <c r="A80" s="50"/>
      <c r="B80" s="42" t="s">
        <v>430</v>
      </c>
      <c r="C80" s="43">
        <v>0</v>
      </c>
      <c r="D80" s="43">
        <v>0</v>
      </c>
      <c r="E80" s="43">
        <v>0</v>
      </c>
      <c r="F80" s="17"/>
    </row>
    <row r="81" spans="1:6" ht="15.75" x14ac:dyDescent="0.25">
      <c r="A81" s="50"/>
      <c r="B81" s="42" t="s">
        <v>431</v>
      </c>
      <c r="C81" s="43">
        <f>C77-SUM(C78:C80)</f>
        <v>13413.589999999967</v>
      </c>
      <c r="D81" s="43">
        <f>D77-SUM(D78:D80)</f>
        <v>16200</v>
      </c>
      <c r="E81" s="43">
        <v>14500</v>
      </c>
      <c r="F81" s="17"/>
    </row>
    <row r="82" spans="1:6" ht="15.75" x14ac:dyDescent="0.25">
      <c r="A82" s="50" t="s">
        <v>191</v>
      </c>
      <c r="B82" s="61" t="s">
        <v>194</v>
      </c>
      <c r="C82" s="49">
        <v>274323.53999999998</v>
      </c>
      <c r="D82" s="49">
        <v>311231</v>
      </c>
      <c r="E82" s="49">
        <v>275822</v>
      </c>
      <c r="F82" s="17"/>
    </row>
    <row r="83" spans="1:6" ht="15.75" x14ac:dyDescent="0.25">
      <c r="A83" s="50"/>
      <c r="B83" s="42" t="s">
        <v>429</v>
      </c>
      <c r="C83" s="43">
        <v>239425.85</v>
      </c>
      <c r="D83" s="43">
        <v>275180</v>
      </c>
      <c r="E83" s="43">
        <v>226613</v>
      </c>
      <c r="F83" s="17"/>
    </row>
    <row r="84" spans="1:6" ht="15.75" x14ac:dyDescent="0.25">
      <c r="A84" s="50"/>
      <c r="B84" s="42" t="s">
        <v>432</v>
      </c>
      <c r="C84" s="43">
        <v>15133.11</v>
      </c>
      <c r="D84" s="43">
        <f>16415+1636</f>
        <v>18051</v>
      </c>
      <c r="E84" s="43">
        <v>26209</v>
      </c>
      <c r="F84" s="17"/>
    </row>
    <row r="85" spans="1:6" ht="15.75" x14ac:dyDescent="0.25">
      <c r="A85" s="50"/>
      <c r="B85" s="42" t="s">
        <v>430</v>
      </c>
      <c r="C85" s="43">
        <v>0</v>
      </c>
      <c r="D85" s="43">
        <v>0</v>
      </c>
      <c r="E85" s="43">
        <v>0</v>
      </c>
      <c r="F85" s="17"/>
    </row>
    <row r="86" spans="1:6" ht="15.75" x14ac:dyDescent="0.25">
      <c r="A86" s="50"/>
      <c r="B86" s="42" t="s">
        <v>431</v>
      </c>
      <c r="C86" s="43">
        <f>C82-SUM(C83:C85)</f>
        <v>19764.579999999958</v>
      </c>
      <c r="D86" s="43">
        <f>D82-SUM(D83:D85)</f>
        <v>18000</v>
      </c>
      <c r="E86" s="43">
        <v>23000</v>
      </c>
      <c r="F86" s="17"/>
    </row>
    <row r="87" spans="1:6" ht="15.75" x14ac:dyDescent="0.25">
      <c r="A87" s="50" t="s">
        <v>241</v>
      </c>
      <c r="B87" s="61" t="s">
        <v>34</v>
      </c>
      <c r="C87" s="49">
        <v>7321534.8399999999</v>
      </c>
      <c r="D87" s="49">
        <v>7819865</v>
      </c>
      <c r="E87" s="49">
        <v>7923906</v>
      </c>
      <c r="F87" s="17"/>
    </row>
    <row r="88" spans="1:6" ht="15.75" x14ac:dyDescent="0.25">
      <c r="A88" s="50"/>
      <c r="B88" s="42" t="s">
        <v>429</v>
      </c>
      <c r="C88" s="43">
        <v>6481243.7999999998</v>
      </c>
      <c r="D88" s="43">
        <v>6930441</v>
      </c>
      <c r="E88" s="43">
        <v>7113422</v>
      </c>
      <c r="F88" s="17"/>
    </row>
    <row r="89" spans="1:6" ht="15.75" x14ac:dyDescent="0.25">
      <c r="A89" s="50"/>
      <c r="B89" s="42" t="s">
        <v>432</v>
      </c>
      <c r="C89" s="43">
        <v>549219.32999999996</v>
      </c>
      <c r="D89" s="43">
        <v>592543</v>
      </c>
      <c r="E89" s="43">
        <v>560474</v>
      </c>
      <c r="F89" s="17"/>
    </row>
    <row r="90" spans="1:6" ht="15.75" x14ac:dyDescent="0.25">
      <c r="A90" s="50"/>
      <c r="B90" s="42" t="s">
        <v>430</v>
      </c>
      <c r="C90" s="43">
        <v>6424.17</v>
      </c>
      <c r="D90" s="43">
        <v>5932</v>
      </c>
      <c r="E90" s="43">
        <v>0</v>
      </c>
      <c r="F90" s="17"/>
    </row>
    <row r="91" spans="1:6" ht="15.75" x14ac:dyDescent="0.25">
      <c r="A91" s="50"/>
      <c r="B91" s="42" t="s">
        <v>431</v>
      </c>
      <c r="C91" s="43">
        <f>C87-SUM(C88:C90)</f>
        <v>284647.54000000004</v>
      </c>
      <c r="D91" s="43">
        <f>D87-SUM(D88:D90)</f>
        <v>290949</v>
      </c>
      <c r="E91" s="43">
        <v>250010</v>
      </c>
      <c r="F91" s="17"/>
    </row>
    <row r="92" spans="1:6" ht="15.75" x14ac:dyDescent="0.25">
      <c r="A92" s="50" t="s">
        <v>37</v>
      </c>
      <c r="B92" s="61" t="s">
        <v>38</v>
      </c>
      <c r="C92" s="49">
        <v>1126937.42</v>
      </c>
      <c r="D92" s="49">
        <v>1556753</v>
      </c>
      <c r="E92" s="49">
        <v>1771460</v>
      </c>
      <c r="F92" s="17"/>
    </row>
    <row r="93" spans="1:6" ht="15.75" x14ac:dyDescent="0.25">
      <c r="A93" s="50"/>
      <c r="B93" s="42" t="s">
        <v>429</v>
      </c>
      <c r="C93" s="43">
        <v>184088</v>
      </c>
      <c r="D93" s="43">
        <v>601000</v>
      </c>
      <c r="E93" s="43">
        <v>460000</v>
      </c>
      <c r="F93" s="17"/>
    </row>
    <row r="94" spans="1:6" ht="15.75" x14ac:dyDescent="0.25">
      <c r="A94" s="50"/>
      <c r="B94" s="42" t="s">
        <v>430</v>
      </c>
      <c r="C94" s="43">
        <v>0</v>
      </c>
      <c r="D94" s="43">
        <v>0</v>
      </c>
      <c r="E94" s="43">
        <v>0</v>
      </c>
      <c r="F94" s="17"/>
    </row>
    <row r="95" spans="1:6" ht="15.75" x14ac:dyDescent="0.25">
      <c r="A95" s="50"/>
      <c r="B95" s="42" t="s">
        <v>431</v>
      </c>
      <c r="C95" s="43">
        <f>C92-SUM(C93:C94)</f>
        <v>942849.41999999993</v>
      </c>
      <c r="D95" s="43">
        <f>D92-SUM(D93:D94)</f>
        <v>955753</v>
      </c>
      <c r="E95" s="43">
        <v>1311460</v>
      </c>
      <c r="F95" s="17"/>
    </row>
    <row r="96" spans="1:6" ht="15.75" x14ac:dyDescent="0.25">
      <c r="A96" s="50" t="s">
        <v>39</v>
      </c>
      <c r="B96" s="61" t="s">
        <v>40</v>
      </c>
      <c r="C96" s="49">
        <v>5984160.8300000001</v>
      </c>
      <c r="D96" s="49">
        <v>6185360</v>
      </c>
      <c r="E96" s="49">
        <v>6350220</v>
      </c>
      <c r="F96" s="17"/>
    </row>
    <row r="97" spans="1:6" ht="15.75" x14ac:dyDescent="0.25">
      <c r="A97" s="50"/>
      <c r="B97" s="42" t="s">
        <v>431</v>
      </c>
      <c r="C97" s="43">
        <f>C96</f>
        <v>5984160.8300000001</v>
      </c>
      <c r="D97" s="43">
        <f>D96</f>
        <v>6185360</v>
      </c>
      <c r="E97" s="43">
        <v>6350220</v>
      </c>
      <c r="F97" s="17"/>
    </row>
    <row r="98" spans="1:6" ht="15.75" x14ac:dyDescent="0.25">
      <c r="A98" s="50" t="s">
        <v>41</v>
      </c>
      <c r="B98" s="61" t="s">
        <v>42</v>
      </c>
      <c r="C98" s="49">
        <v>1632294.24</v>
      </c>
      <c r="D98" s="49">
        <v>1422454</v>
      </c>
      <c r="E98" s="49">
        <v>1153725</v>
      </c>
      <c r="F98" s="17"/>
    </row>
    <row r="99" spans="1:6" ht="15.75" x14ac:dyDescent="0.25">
      <c r="A99" s="50"/>
      <c r="B99" s="42" t="s">
        <v>429</v>
      </c>
      <c r="C99" s="43">
        <v>519665.13</v>
      </c>
      <c r="D99" s="43">
        <v>425565</v>
      </c>
      <c r="E99" s="43">
        <v>507577</v>
      </c>
      <c r="F99" s="17"/>
    </row>
    <row r="100" spans="1:6" ht="15.75" x14ac:dyDescent="0.25">
      <c r="A100" s="50"/>
      <c r="B100" s="42" t="s">
        <v>432</v>
      </c>
      <c r="C100" s="43">
        <v>353295.16</v>
      </c>
      <c r="D100" s="43">
        <v>187056</v>
      </c>
      <c r="E100" s="43">
        <v>171148</v>
      </c>
      <c r="F100" s="17"/>
    </row>
    <row r="101" spans="1:6" ht="15.75" x14ac:dyDescent="0.25">
      <c r="A101" s="50"/>
      <c r="B101" s="42" t="s">
        <v>430</v>
      </c>
      <c r="C101" s="43">
        <v>0</v>
      </c>
      <c r="D101" s="43">
        <v>0</v>
      </c>
      <c r="E101" s="43">
        <v>0</v>
      </c>
      <c r="F101" s="17"/>
    </row>
    <row r="102" spans="1:6" ht="15.75" x14ac:dyDescent="0.25">
      <c r="A102" s="50"/>
      <c r="B102" s="42" t="s">
        <v>431</v>
      </c>
      <c r="C102" s="43">
        <f>C98-SUM(C99:C101)</f>
        <v>759333.95</v>
      </c>
      <c r="D102" s="43">
        <f>D98-SUM(D99:D101)</f>
        <v>809833</v>
      </c>
      <c r="E102" s="43">
        <v>475000</v>
      </c>
      <c r="F102" s="17"/>
    </row>
    <row r="103" spans="1:6" ht="15.75" x14ac:dyDescent="0.25">
      <c r="A103" s="46" t="s">
        <v>314</v>
      </c>
      <c r="B103" s="61" t="s">
        <v>315</v>
      </c>
      <c r="C103" s="49">
        <v>873070.02</v>
      </c>
      <c r="D103" s="49">
        <v>995307</v>
      </c>
      <c r="E103" s="49">
        <v>944747</v>
      </c>
      <c r="F103" s="17"/>
    </row>
    <row r="104" spans="1:6" ht="15.75" x14ac:dyDescent="0.25">
      <c r="A104" s="46"/>
      <c r="B104" s="42" t="s">
        <v>429</v>
      </c>
      <c r="C104" s="43">
        <v>652435.75</v>
      </c>
      <c r="D104" s="43">
        <v>816584</v>
      </c>
      <c r="E104" s="43">
        <v>775985</v>
      </c>
      <c r="F104" s="17"/>
    </row>
    <row r="105" spans="1:6" ht="15.75" x14ac:dyDescent="0.25">
      <c r="A105" s="46"/>
      <c r="B105" s="42" t="s">
        <v>432</v>
      </c>
      <c r="C105" s="43">
        <v>87060.84</v>
      </c>
      <c r="D105" s="43">
        <v>121890</v>
      </c>
      <c r="E105" s="43">
        <v>116762</v>
      </c>
      <c r="F105" s="17"/>
    </row>
    <row r="106" spans="1:6" ht="15.75" x14ac:dyDescent="0.25">
      <c r="A106" s="46"/>
      <c r="B106" s="42" t="s">
        <v>430</v>
      </c>
      <c r="C106" s="43">
        <v>0</v>
      </c>
      <c r="D106" s="43">
        <v>0</v>
      </c>
      <c r="E106" s="43">
        <v>0</v>
      </c>
      <c r="F106" s="17"/>
    </row>
    <row r="107" spans="1:6" ht="16.5" thickBot="1" x14ac:dyDescent="0.3">
      <c r="A107" s="46"/>
      <c r="B107" s="42" t="s">
        <v>431</v>
      </c>
      <c r="C107" s="43">
        <f>C103-SUM(C104:C106)</f>
        <v>133573.43000000005</v>
      </c>
      <c r="D107" s="43">
        <f>D103-SUM(D104:D106)</f>
        <v>56833</v>
      </c>
      <c r="E107" s="43">
        <v>52000</v>
      </c>
      <c r="F107" s="17"/>
    </row>
    <row r="108" spans="1:6" ht="21" thickTop="1" thickBot="1" x14ac:dyDescent="0.45">
      <c r="A108" s="46"/>
      <c r="B108" s="20" t="s">
        <v>433</v>
      </c>
      <c r="C108" s="60"/>
      <c r="D108" s="60"/>
      <c r="E108" s="60"/>
      <c r="F108" s="17"/>
    </row>
    <row r="109" spans="1:6" ht="16.5" thickTop="1" x14ac:dyDescent="0.25">
      <c r="A109" s="50" t="s">
        <v>238</v>
      </c>
      <c r="B109" s="61" t="s">
        <v>275</v>
      </c>
      <c r="C109" s="49">
        <v>17050300.649999999</v>
      </c>
      <c r="D109" s="49">
        <v>17919950</v>
      </c>
      <c r="E109" s="49">
        <v>18429506</v>
      </c>
      <c r="F109" s="17"/>
    </row>
    <row r="110" spans="1:6" ht="15.75" x14ac:dyDescent="0.25">
      <c r="A110" s="50"/>
      <c r="B110" s="42" t="s">
        <v>434</v>
      </c>
      <c r="C110" s="43">
        <v>12624181.73</v>
      </c>
      <c r="D110" s="43">
        <v>13188799</v>
      </c>
      <c r="E110" s="43">
        <v>13585977</v>
      </c>
      <c r="F110" s="17"/>
    </row>
    <row r="111" spans="1:6" ht="15.75" x14ac:dyDescent="0.25">
      <c r="A111" s="50"/>
      <c r="B111" s="42" t="s">
        <v>435</v>
      </c>
      <c r="C111" s="43">
        <v>582626.59</v>
      </c>
      <c r="D111" s="43">
        <v>520860</v>
      </c>
      <c r="E111" s="43">
        <v>511490</v>
      </c>
      <c r="F111" s="17"/>
    </row>
    <row r="112" spans="1:6" ht="15.75" x14ac:dyDescent="0.25">
      <c r="A112" s="50"/>
      <c r="B112" s="42" t="s">
        <v>432</v>
      </c>
      <c r="C112" s="43">
        <v>2641311.11</v>
      </c>
      <c r="D112" s="43">
        <v>2998301</v>
      </c>
      <c r="E112" s="43">
        <v>3277534</v>
      </c>
      <c r="F112" s="17"/>
    </row>
    <row r="113" spans="1:6" ht="15.75" x14ac:dyDescent="0.25">
      <c r="A113" s="50"/>
      <c r="B113" s="42" t="s">
        <v>430</v>
      </c>
      <c r="C113" s="43">
        <v>15990</v>
      </c>
      <c r="D113" s="43">
        <v>82465</v>
      </c>
      <c r="E113" s="43">
        <v>9000</v>
      </c>
      <c r="F113" s="17"/>
    </row>
    <row r="114" spans="1:6" ht="15.75" x14ac:dyDescent="0.25">
      <c r="A114" s="50"/>
      <c r="B114" s="42" t="s">
        <v>431</v>
      </c>
      <c r="C114" s="43">
        <v>1186191.2199999988</v>
      </c>
      <c r="D114" s="43">
        <f>D109-SUM(D110:D113)</f>
        <v>1129525</v>
      </c>
      <c r="E114" s="43">
        <v>1045505</v>
      </c>
      <c r="F114" s="17"/>
    </row>
    <row r="115" spans="1:6" ht="15.75" x14ac:dyDescent="0.25">
      <c r="A115" s="46" t="s">
        <v>365</v>
      </c>
      <c r="B115" s="61" t="s">
        <v>366</v>
      </c>
      <c r="C115" s="49">
        <v>2188837.96</v>
      </c>
      <c r="D115" s="49">
        <v>2141380</v>
      </c>
      <c r="E115" s="49">
        <v>2235763</v>
      </c>
      <c r="F115" s="17"/>
    </row>
    <row r="116" spans="1:6" ht="15.75" x14ac:dyDescent="0.25">
      <c r="A116" s="46"/>
      <c r="B116" s="42" t="s">
        <v>434</v>
      </c>
      <c r="C116" s="43">
        <v>1123100.07</v>
      </c>
      <c r="D116" s="43">
        <v>905486</v>
      </c>
      <c r="E116" s="43">
        <v>1082027</v>
      </c>
      <c r="F116" s="17"/>
    </row>
    <row r="117" spans="1:6" ht="15.75" x14ac:dyDescent="0.25">
      <c r="A117" s="46"/>
      <c r="B117" s="42" t="s">
        <v>435</v>
      </c>
      <c r="C117" s="43">
        <v>456728.18</v>
      </c>
      <c r="D117" s="43">
        <v>422000</v>
      </c>
      <c r="E117" s="43">
        <v>410496</v>
      </c>
      <c r="F117" s="17"/>
    </row>
    <row r="118" spans="1:6" ht="15.75" x14ac:dyDescent="0.25">
      <c r="A118" s="46"/>
      <c r="B118" s="42" t="s">
        <v>432</v>
      </c>
      <c r="C118" s="43">
        <v>343698.32</v>
      </c>
      <c r="D118" s="43">
        <v>398879</v>
      </c>
      <c r="E118" s="43">
        <v>532510</v>
      </c>
      <c r="F118" s="17"/>
    </row>
    <row r="119" spans="1:6" ht="15.75" x14ac:dyDescent="0.25">
      <c r="A119" s="46"/>
      <c r="B119" s="42" t="s">
        <v>430</v>
      </c>
      <c r="C119" s="43">
        <v>0</v>
      </c>
      <c r="D119" s="43">
        <v>0</v>
      </c>
      <c r="E119" s="43">
        <v>0</v>
      </c>
      <c r="F119" s="17"/>
    </row>
    <row r="120" spans="1:6" ht="15.75" x14ac:dyDescent="0.25">
      <c r="A120" s="46"/>
      <c r="B120" s="42" t="s">
        <v>431</v>
      </c>
      <c r="C120" s="43">
        <v>265311.3899999999</v>
      </c>
      <c r="D120" s="43">
        <f>D115-SUM(D116:D119)</f>
        <v>415015</v>
      </c>
      <c r="E120" s="43">
        <v>210730</v>
      </c>
      <c r="F120" s="17"/>
    </row>
    <row r="121" spans="1:6" ht="15.75" x14ac:dyDescent="0.25">
      <c r="A121" s="50" t="s">
        <v>239</v>
      </c>
      <c r="B121" s="61" t="s">
        <v>276</v>
      </c>
      <c r="C121" s="49">
        <v>27693824.43</v>
      </c>
      <c r="D121" s="49">
        <v>28794105</v>
      </c>
      <c r="E121" s="49">
        <v>28808106</v>
      </c>
      <c r="F121" s="17"/>
    </row>
    <row r="122" spans="1:6" ht="15.75" x14ac:dyDescent="0.25">
      <c r="A122" s="50"/>
      <c r="B122" s="42" t="s">
        <v>434</v>
      </c>
      <c r="C122" s="43">
        <v>18499341.020000003</v>
      </c>
      <c r="D122" s="43">
        <v>19619862</v>
      </c>
      <c r="E122" s="43">
        <v>19992632</v>
      </c>
      <c r="F122" s="17"/>
    </row>
    <row r="123" spans="1:6" ht="15.75" x14ac:dyDescent="0.25">
      <c r="A123" s="50"/>
      <c r="B123" s="42" t="s">
        <v>435</v>
      </c>
      <c r="C123" s="43">
        <v>1787637.67</v>
      </c>
      <c r="D123" s="43">
        <v>813052</v>
      </c>
      <c r="E123" s="43">
        <v>230200</v>
      </c>
      <c r="F123" s="17"/>
    </row>
    <row r="124" spans="1:6" ht="15.75" x14ac:dyDescent="0.25">
      <c r="A124" s="50"/>
      <c r="B124" s="42" t="s">
        <v>432</v>
      </c>
      <c r="C124" s="43">
        <v>5816616.1299999999</v>
      </c>
      <c r="D124" s="43">
        <v>6480733</v>
      </c>
      <c r="E124" s="43">
        <v>6720105</v>
      </c>
      <c r="F124" s="17"/>
    </row>
    <row r="125" spans="1:6" ht="15.75" x14ac:dyDescent="0.25">
      <c r="A125" s="50"/>
      <c r="B125" s="42" t="s">
        <v>430</v>
      </c>
      <c r="C125" s="43">
        <v>21497.55</v>
      </c>
      <c r="D125" s="43">
        <v>5878</v>
      </c>
      <c r="E125" s="43">
        <v>0</v>
      </c>
      <c r="F125" s="17"/>
    </row>
    <row r="126" spans="1:6" ht="15.75" x14ac:dyDescent="0.25">
      <c r="A126" s="50"/>
      <c r="B126" s="42" t="s">
        <v>431</v>
      </c>
      <c r="C126" s="43">
        <v>1568732.0599999949</v>
      </c>
      <c r="D126" s="43">
        <f>D121-SUM(D122:D125)</f>
        <v>1874580</v>
      </c>
      <c r="E126" s="43">
        <v>1865169</v>
      </c>
      <c r="F126" s="17"/>
    </row>
    <row r="127" spans="1:6" ht="15.75" x14ac:dyDescent="0.25">
      <c r="A127" s="50" t="s">
        <v>59</v>
      </c>
      <c r="B127" s="61" t="s">
        <v>346</v>
      </c>
      <c r="C127" s="49">
        <v>789593.68</v>
      </c>
      <c r="D127" s="49">
        <v>907903</v>
      </c>
      <c r="E127" s="49">
        <v>748068</v>
      </c>
      <c r="F127" s="17"/>
    </row>
    <row r="128" spans="1:6" ht="15.75" x14ac:dyDescent="0.25">
      <c r="A128" s="50"/>
      <c r="B128" s="42" t="s">
        <v>429</v>
      </c>
      <c r="C128" s="43">
        <v>346534.27</v>
      </c>
      <c r="D128" s="43">
        <v>353840</v>
      </c>
      <c r="E128" s="43">
        <v>343781</v>
      </c>
      <c r="F128" s="17"/>
    </row>
    <row r="129" spans="1:6" ht="15.75" x14ac:dyDescent="0.25">
      <c r="A129" s="50"/>
      <c r="B129" s="42" t="s">
        <v>432</v>
      </c>
      <c r="C129" s="43">
        <v>185443.92</v>
      </c>
      <c r="D129" s="43">
        <v>214233</v>
      </c>
      <c r="E129" s="43">
        <v>225947</v>
      </c>
      <c r="F129" s="17"/>
    </row>
    <row r="130" spans="1:6" ht="15.75" x14ac:dyDescent="0.25">
      <c r="A130" s="50"/>
      <c r="B130" s="42" t="s">
        <v>430</v>
      </c>
      <c r="C130" s="43">
        <v>23070.79</v>
      </c>
      <c r="D130" s="43">
        <v>0</v>
      </c>
      <c r="E130" s="43">
        <v>0</v>
      </c>
      <c r="F130" s="17"/>
    </row>
    <row r="131" spans="1:6" ht="15.75" x14ac:dyDescent="0.25">
      <c r="A131" s="50"/>
      <c r="B131" s="42" t="s">
        <v>431</v>
      </c>
      <c r="C131" s="43">
        <v>234544.69999999995</v>
      </c>
      <c r="D131" s="43">
        <v>339830</v>
      </c>
      <c r="E131" s="43">
        <v>178340</v>
      </c>
      <c r="F131" s="17"/>
    </row>
    <row r="132" spans="1:6" ht="15.75" x14ac:dyDescent="0.25">
      <c r="A132" s="50" t="s">
        <v>43</v>
      </c>
      <c r="B132" s="44" t="s">
        <v>486</v>
      </c>
      <c r="C132" s="49">
        <v>13008</v>
      </c>
      <c r="D132" s="49">
        <v>20000</v>
      </c>
      <c r="E132" s="49">
        <v>20000</v>
      </c>
      <c r="F132" s="17"/>
    </row>
    <row r="133" spans="1:6" ht="15.75" x14ac:dyDescent="0.25">
      <c r="A133" s="50"/>
      <c r="B133" s="42" t="s">
        <v>431</v>
      </c>
      <c r="C133" s="43">
        <v>13008</v>
      </c>
      <c r="D133" s="43">
        <v>20000</v>
      </c>
      <c r="E133" s="43">
        <v>20000</v>
      </c>
      <c r="F133" s="17"/>
    </row>
    <row r="134" spans="1:6" ht="15.75" x14ac:dyDescent="0.25">
      <c r="A134" s="50" t="s">
        <v>44</v>
      </c>
      <c r="B134" s="62" t="s">
        <v>274</v>
      </c>
      <c r="C134" s="49">
        <v>447153.79</v>
      </c>
      <c r="D134" s="49">
        <v>465248</v>
      </c>
      <c r="E134" s="49">
        <v>452772</v>
      </c>
      <c r="F134" s="17"/>
    </row>
    <row r="135" spans="1:6" ht="15.75" x14ac:dyDescent="0.25">
      <c r="A135" s="50"/>
      <c r="B135" s="42" t="s">
        <v>429</v>
      </c>
      <c r="C135" s="43">
        <v>284383.76</v>
      </c>
      <c r="D135" s="43">
        <v>299870</v>
      </c>
      <c r="E135" s="43">
        <v>290813</v>
      </c>
      <c r="F135" s="17"/>
    </row>
    <row r="136" spans="1:6" ht="15.75" x14ac:dyDescent="0.25">
      <c r="A136" s="50"/>
      <c r="B136" s="42" t="s">
        <v>432</v>
      </c>
      <c r="C136" s="43">
        <v>143564.49</v>
      </c>
      <c r="D136" s="43">
        <v>144334</v>
      </c>
      <c r="E136" s="43">
        <v>147584</v>
      </c>
      <c r="F136" s="17"/>
    </row>
    <row r="137" spans="1:6" ht="15.75" x14ac:dyDescent="0.25">
      <c r="A137" s="50"/>
      <c r="B137" s="42" t="s">
        <v>430</v>
      </c>
      <c r="C137" s="43">
        <v>0</v>
      </c>
      <c r="D137" s="43">
        <v>0</v>
      </c>
      <c r="E137" s="43">
        <v>0</v>
      </c>
      <c r="F137" s="17"/>
    </row>
    <row r="138" spans="1:6" ht="15.75" x14ac:dyDescent="0.25">
      <c r="A138" s="50"/>
      <c r="B138" s="42" t="s">
        <v>431</v>
      </c>
      <c r="C138" s="43">
        <v>19205.539999999979</v>
      </c>
      <c r="D138" s="43">
        <v>21044</v>
      </c>
      <c r="E138" s="43">
        <v>14375</v>
      </c>
      <c r="F138" s="17"/>
    </row>
    <row r="139" spans="1:6" ht="15.75" x14ac:dyDescent="0.25">
      <c r="A139" s="50" t="s">
        <v>234</v>
      </c>
      <c r="B139" s="61" t="s">
        <v>277</v>
      </c>
      <c r="C139" s="49">
        <v>168500.15</v>
      </c>
      <c r="D139" s="49">
        <v>220389</v>
      </c>
      <c r="E139" s="49">
        <v>258083</v>
      </c>
      <c r="F139" s="17"/>
    </row>
    <row r="140" spans="1:6" ht="15.75" x14ac:dyDescent="0.25">
      <c r="A140" s="50"/>
      <c r="B140" s="42" t="s">
        <v>429</v>
      </c>
      <c r="C140" s="43">
        <v>89640.61</v>
      </c>
      <c r="D140" s="43">
        <v>163380</v>
      </c>
      <c r="E140" s="43">
        <v>200991</v>
      </c>
      <c r="F140" s="17"/>
    </row>
    <row r="141" spans="1:6" ht="15.75" x14ac:dyDescent="0.25">
      <c r="A141" s="50"/>
      <c r="B141" s="42" t="s">
        <v>432</v>
      </c>
      <c r="C141" s="43">
        <v>62418.66</v>
      </c>
      <c r="D141" s="43">
        <v>48146</v>
      </c>
      <c r="E141" s="43">
        <v>48842</v>
      </c>
      <c r="F141" s="17"/>
    </row>
    <row r="142" spans="1:6" ht="15.75" x14ac:dyDescent="0.25">
      <c r="A142" s="50"/>
      <c r="B142" s="42" t="s">
        <v>430</v>
      </c>
      <c r="C142" s="43">
        <v>0</v>
      </c>
      <c r="D142" s="43">
        <v>0</v>
      </c>
      <c r="E142" s="43">
        <v>0</v>
      </c>
      <c r="F142" s="17"/>
    </row>
    <row r="143" spans="1:6" ht="15.75" x14ac:dyDescent="0.25">
      <c r="A143" s="50"/>
      <c r="B143" s="42" t="s">
        <v>431</v>
      </c>
      <c r="C143" s="43">
        <v>16440.879999999976</v>
      </c>
      <c r="D143" s="43">
        <v>8863</v>
      </c>
      <c r="E143" s="43">
        <v>8250</v>
      </c>
      <c r="F143" s="17"/>
    </row>
    <row r="144" spans="1:6" ht="15.75" x14ac:dyDescent="0.25">
      <c r="A144" s="50" t="s">
        <v>235</v>
      </c>
      <c r="B144" s="61" t="s">
        <v>300</v>
      </c>
      <c r="C144" s="49">
        <v>672209.33</v>
      </c>
      <c r="D144" s="49">
        <v>695455</v>
      </c>
      <c r="E144" s="49">
        <v>792136</v>
      </c>
      <c r="F144" s="17"/>
    </row>
    <row r="145" spans="1:6" ht="15.75" x14ac:dyDescent="0.25">
      <c r="A145" s="50"/>
      <c r="B145" s="42" t="s">
        <v>429</v>
      </c>
      <c r="C145" s="43">
        <v>563234.55000000005</v>
      </c>
      <c r="D145" s="43">
        <v>599458</v>
      </c>
      <c r="E145" s="43">
        <v>710755</v>
      </c>
      <c r="F145" s="17"/>
    </row>
    <row r="146" spans="1:6" ht="15.75" x14ac:dyDescent="0.25">
      <c r="A146" s="50"/>
      <c r="B146" s="42" t="s">
        <v>432</v>
      </c>
      <c r="C146" s="43">
        <v>63264.58</v>
      </c>
      <c r="D146" s="43">
        <v>63656</v>
      </c>
      <c r="E146" s="43">
        <v>62881</v>
      </c>
      <c r="F146" s="17"/>
    </row>
    <row r="147" spans="1:6" ht="15.75" x14ac:dyDescent="0.25">
      <c r="A147" s="50"/>
      <c r="B147" s="42" t="s">
        <v>430</v>
      </c>
      <c r="C147" s="43">
        <v>22950</v>
      </c>
      <c r="D147" s="43">
        <v>16208</v>
      </c>
      <c r="E147" s="43">
        <v>0</v>
      </c>
      <c r="F147" s="17"/>
    </row>
    <row r="148" spans="1:6" ht="15.75" x14ac:dyDescent="0.25">
      <c r="A148" s="50"/>
      <c r="B148" s="42" t="s">
        <v>431</v>
      </c>
      <c r="C148" s="43">
        <v>22760.199999999953</v>
      </c>
      <c r="D148" s="43">
        <v>16133</v>
      </c>
      <c r="E148" s="43">
        <v>18500</v>
      </c>
      <c r="F148" s="17"/>
    </row>
    <row r="149" spans="1:6" ht="15.75" x14ac:dyDescent="0.25">
      <c r="A149" s="50" t="s">
        <v>195</v>
      </c>
      <c r="B149" s="61" t="s">
        <v>196</v>
      </c>
      <c r="C149" s="49">
        <v>102697.75</v>
      </c>
      <c r="D149" s="49">
        <v>121350</v>
      </c>
      <c r="E149" s="49">
        <v>98850</v>
      </c>
      <c r="F149" s="17"/>
    </row>
    <row r="150" spans="1:6" ht="15.75" x14ac:dyDescent="0.25">
      <c r="A150" s="50"/>
      <c r="B150" s="42" t="s">
        <v>429</v>
      </c>
      <c r="C150" s="43">
        <v>0</v>
      </c>
      <c r="D150" s="43">
        <v>0</v>
      </c>
      <c r="E150" s="43">
        <v>0</v>
      </c>
      <c r="F150" s="17"/>
    </row>
    <row r="151" spans="1:6" ht="15.75" x14ac:dyDescent="0.25">
      <c r="A151" s="50"/>
      <c r="B151" s="42" t="s">
        <v>431</v>
      </c>
      <c r="C151" s="43">
        <v>102697.75</v>
      </c>
      <c r="D151" s="43">
        <v>121350</v>
      </c>
      <c r="E151" s="43">
        <v>98850</v>
      </c>
      <c r="F151" s="17"/>
    </row>
    <row r="152" spans="1:6" ht="15.75" x14ac:dyDescent="0.25">
      <c r="A152" s="50" t="s">
        <v>46</v>
      </c>
      <c r="B152" s="61" t="s">
        <v>47</v>
      </c>
      <c r="C152" s="49">
        <v>384274.42</v>
      </c>
      <c r="D152" s="49">
        <v>468850</v>
      </c>
      <c r="E152" s="49">
        <v>453236</v>
      </c>
      <c r="F152" s="17"/>
    </row>
    <row r="153" spans="1:6" ht="15.75" x14ac:dyDescent="0.25">
      <c r="A153" s="50"/>
      <c r="B153" s="42" t="s">
        <v>429</v>
      </c>
      <c r="C153" s="43">
        <v>200839.82</v>
      </c>
      <c r="D153" s="43">
        <v>243352</v>
      </c>
      <c r="E153" s="43">
        <v>231850</v>
      </c>
      <c r="F153" s="17"/>
    </row>
    <row r="154" spans="1:6" ht="15.75" x14ac:dyDescent="0.25">
      <c r="A154" s="50"/>
      <c r="B154" s="42" t="s">
        <v>432</v>
      </c>
      <c r="C154" s="43">
        <v>134824.09</v>
      </c>
      <c r="D154" s="43">
        <v>142971</v>
      </c>
      <c r="E154" s="43">
        <v>141887</v>
      </c>
      <c r="F154" s="17"/>
    </row>
    <row r="155" spans="1:6" ht="15.75" x14ac:dyDescent="0.25">
      <c r="A155" s="50"/>
      <c r="B155" s="42" t="s">
        <v>430</v>
      </c>
      <c r="C155" s="43">
        <v>6825</v>
      </c>
      <c r="D155" s="43">
        <v>0</v>
      </c>
      <c r="E155" s="43">
        <v>0</v>
      </c>
      <c r="F155" s="17"/>
    </row>
    <row r="156" spans="1:6" ht="15.75" x14ac:dyDescent="0.25">
      <c r="A156" s="50"/>
      <c r="B156" s="42" t="s">
        <v>431</v>
      </c>
      <c r="C156" s="43">
        <v>41785.509999999951</v>
      </c>
      <c r="D156" s="43">
        <v>82527</v>
      </c>
      <c r="E156" s="43">
        <v>79499</v>
      </c>
      <c r="F156" s="17"/>
    </row>
    <row r="157" spans="1:6" ht="15.75" x14ac:dyDescent="0.25">
      <c r="A157" s="50" t="s">
        <v>48</v>
      </c>
      <c r="B157" s="61" t="s">
        <v>49</v>
      </c>
      <c r="C157" s="49">
        <v>62377.94</v>
      </c>
      <c r="D157" s="49">
        <v>72000</v>
      </c>
      <c r="E157" s="49">
        <v>68887</v>
      </c>
      <c r="F157" s="17"/>
    </row>
    <row r="158" spans="1:6" ht="15.75" x14ac:dyDescent="0.25">
      <c r="A158" s="50"/>
      <c r="B158" s="42" t="s">
        <v>432</v>
      </c>
      <c r="C158" s="43">
        <v>29206.81</v>
      </c>
      <c r="D158" s="43">
        <v>34140</v>
      </c>
      <c r="E158" s="43">
        <v>30887</v>
      </c>
      <c r="F158" s="17"/>
    </row>
    <row r="159" spans="1:6" ht="15.75" x14ac:dyDescent="0.25">
      <c r="A159" s="50"/>
      <c r="B159" s="42" t="s">
        <v>431</v>
      </c>
      <c r="C159" s="43">
        <v>33171.130000000005</v>
      </c>
      <c r="D159" s="43">
        <v>37860</v>
      </c>
      <c r="E159" s="43">
        <v>38000</v>
      </c>
      <c r="F159" s="17"/>
    </row>
    <row r="160" spans="1:6" ht="15.75" x14ac:dyDescent="0.25">
      <c r="A160" s="50" t="s">
        <v>187</v>
      </c>
      <c r="B160" s="48" t="s">
        <v>473</v>
      </c>
      <c r="C160" s="49">
        <v>399061</v>
      </c>
      <c r="D160" s="49">
        <v>820195</v>
      </c>
      <c r="E160" s="49">
        <v>369369</v>
      </c>
      <c r="F160" s="17"/>
    </row>
    <row r="161" spans="1:6" ht="15.75" x14ac:dyDescent="0.25">
      <c r="A161" s="50" t="s">
        <v>187</v>
      </c>
      <c r="B161" s="48" t="s">
        <v>388</v>
      </c>
      <c r="C161" s="49">
        <v>55.95</v>
      </c>
      <c r="D161" s="49">
        <v>500</v>
      </c>
      <c r="E161" s="49">
        <v>500</v>
      </c>
      <c r="F161" s="17"/>
    </row>
    <row r="162" spans="1:6" ht="15.75" x14ac:dyDescent="0.25">
      <c r="A162" s="50" t="s">
        <v>187</v>
      </c>
      <c r="B162" s="48" t="s">
        <v>109</v>
      </c>
      <c r="C162" s="49">
        <v>2237603.02</v>
      </c>
      <c r="D162" s="49">
        <v>2772150</v>
      </c>
      <c r="E162" s="49">
        <v>2870282</v>
      </c>
      <c r="F162" s="17"/>
    </row>
    <row r="163" spans="1:6" ht="15.75" x14ac:dyDescent="0.25">
      <c r="A163" s="50" t="s">
        <v>187</v>
      </c>
      <c r="B163" s="48" t="s">
        <v>475</v>
      </c>
      <c r="C163" s="49">
        <v>0</v>
      </c>
      <c r="D163" s="49">
        <v>228480</v>
      </c>
      <c r="E163" s="49">
        <v>480000</v>
      </c>
      <c r="F163" s="17"/>
    </row>
    <row r="164" spans="1:6" ht="15.75" x14ac:dyDescent="0.25">
      <c r="A164" s="50" t="s">
        <v>187</v>
      </c>
      <c r="B164" s="48" t="s">
        <v>110</v>
      </c>
      <c r="C164" s="49">
        <v>150838</v>
      </c>
      <c r="D164" s="49">
        <v>164403</v>
      </c>
      <c r="E164" s="49">
        <v>176257</v>
      </c>
      <c r="F164" s="17"/>
    </row>
    <row r="165" spans="1:6" ht="15.75" x14ac:dyDescent="0.25">
      <c r="A165" s="50" t="s">
        <v>187</v>
      </c>
      <c r="B165" s="48" t="s">
        <v>389</v>
      </c>
      <c r="C165" s="49">
        <v>341816.2</v>
      </c>
      <c r="D165" s="49">
        <v>0</v>
      </c>
      <c r="E165" s="49">
        <v>0</v>
      </c>
      <c r="F165" s="17"/>
    </row>
    <row r="166" spans="1:6" ht="15.75" x14ac:dyDescent="0.25">
      <c r="A166" s="50" t="s">
        <v>187</v>
      </c>
      <c r="B166" s="48" t="s">
        <v>163</v>
      </c>
      <c r="C166" s="49">
        <v>881885</v>
      </c>
      <c r="D166" s="49">
        <v>325730</v>
      </c>
      <c r="E166" s="49">
        <v>0</v>
      </c>
      <c r="F166" s="17"/>
    </row>
    <row r="167" spans="1:6" ht="15.75" x14ac:dyDescent="0.25">
      <c r="A167" s="50" t="s">
        <v>187</v>
      </c>
      <c r="B167" s="44" t="s">
        <v>298</v>
      </c>
      <c r="C167" s="49">
        <v>1064381.83</v>
      </c>
      <c r="D167" s="49">
        <v>0</v>
      </c>
      <c r="E167" s="49">
        <v>0</v>
      </c>
      <c r="F167" s="17"/>
    </row>
    <row r="168" spans="1:6" ht="15.75" x14ac:dyDescent="0.25">
      <c r="A168" s="50" t="s">
        <v>188</v>
      </c>
      <c r="B168" s="44" t="s">
        <v>510</v>
      </c>
      <c r="C168" s="49">
        <v>0</v>
      </c>
      <c r="D168" s="49">
        <v>0</v>
      </c>
      <c r="E168" s="49">
        <v>1000000</v>
      </c>
      <c r="F168" s="17"/>
    </row>
    <row r="169" spans="1:6" ht="15.75" x14ac:dyDescent="0.25">
      <c r="A169" s="50" t="s">
        <v>188</v>
      </c>
      <c r="B169" s="44" t="s">
        <v>189</v>
      </c>
      <c r="C169" s="49">
        <v>0</v>
      </c>
      <c r="D169" s="49">
        <v>1983042</v>
      </c>
      <c r="E169" s="49">
        <v>4516030</v>
      </c>
      <c r="F169" s="17"/>
    </row>
    <row r="170" spans="1:6" ht="16.5" thickBot="1" x14ac:dyDescent="0.3">
      <c r="A170" s="50" t="s">
        <v>188</v>
      </c>
      <c r="B170" s="48" t="s">
        <v>226</v>
      </c>
      <c r="C170" s="57">
        <v>601307.41</v>
      </c>
      <c r="D170" s="57">
        <v>0</v>
      </c>
      <c r="E170" s="57">
        <v>0</v>
      </c>
      <c r="F170" s="17"/>
    </row>
    <row r="171" spans="1:6" ht="17.25" thickTop="1" thickBot="1" x14ac:dyDescent="0.3">
      <c r="A171" s="46"/>
      <c r="B171" s="58" t="s">
        <v>50</v>
      </c>
      <c r="C171" s="59">
        <f>C52+C57+C62+C67+C72+C77+C82+C87+C92+C96+C98+C103+C109+C115+C121+C127+C132+C134+C139+C144+C149+C152+C157+SUM(C160:C170)</f>
        <v>78217198.580000013</v>
      </c>
      <c r="D171" s="59">
        <f>D52+D57+D62+D67+D72+D77+D82+D87+D92+D96+D98+D103+D109+D115+D121+D127+D132+D134+D139+D144+D149+D152+D157+SUM(D160:D170)</f>
        <v>83743190</v>
      </c>
      <c r="E171" s="59">
        <v>86250314</v>
      </c>
    </row>
    <row r="172" spans="1:6" ht="16.5" thickTop="1" x14ac:dyDescent="0.25">
      <c r="A172" s="46"/>
      <c r="B172" s="63"/>
      <c r="C172" s="41"/>
    </row>
    <row r="173" spans="1:6" ht="15.75" x14ac:dyDescent="0.25">
      <c r="A173" s="46"/>
      <c r="B173" s="63"/>
      <c r="C173" s="64">
        <f>-C48+C171</f>
        <v>0</v>
      </c>
      <c r="D173" s="64">
        <f>-D48+D171</f>
        <v>0</v>
      </c>
      <c r="E173" s="64">
        <v>0</v>
      </c>
      <c r="F173" s="17"/>
    </row>
    <row r="174" spans="1:6" ht="16.5" thickBot="1" x14ac:dyDescent="0.3">
      <c r="A174" s="46"/>
      <c r="B174" s="9"/>
      <c r="F174" s="39"/>
    </row>
    <row r="175" spans="1:6" ht="21" thickTop="1" thickBot="1" x14ac:dyDescent="0.45">
      <c r="A175" s="46"/>
      <c r="B175" s="20" t="s">
        <v>474</v>
      </c>
      <c r="C175" s="69"/>
      <c r="D175" s="70"/>
    </row>
    <row r="176" spans="1:6" ht="16.5" thickTop="1" x14ac:dyDescent="0.25">
      <c r="A176" s="46"/>
      <c r="B176" s="4" t="s">
        <v>2</v>
      </c>
      <c r="F176" s="40"/>
    </row>
    <row r="177" spans="1:5" ht="15.75" x14ac:dyDescent="0.25">
      <c r="A177" s="46" t="s">
        <v>113</v>
      </c>
      <c r="B177" s="45" t="s">
        <v>114</v>
      </c>
      <c r="C177" s="51">
        <v>5262859.68</v>
      </c>
      <c r="D177" s="51">
        <v>6187436</v>
      </c>
      <c r="E177" s="51">
        <v>10073518</v>
      </c>
    </row>
    <row r="178" spans="1:5" ht="15.75" x14ac:dyDescent="0.25">
      <c r="A178" s="46" t="s">
        <v>115</v>
      </c>
      <c r="B178" s="45" t="s">
        <v>116</v>
      </c>
      <c r="C178" s="51">
        <v>1643565.67</v>
      </c>
      <c r="D178" s="51">
        <v>4349625</v>
      </c>
      <c r="E178" s="51">
        <v>1980071</v>
      </c>
    </row>
    <row r="179" spans="1:5" ht="15.75" x14ac:dyDescent="0.25">
      <c r="A179" s="46" t="s">
        <v>117</v>
      </c>
      <c r="B179" s="45" t="s">
        <v>118</v>
      </c>
      <c r="C179" s="51">
        <v>894.49</v>
      </c>
      <c r="D179" s="51">
        <v>419662</v>
      </c>
      <c r="E179" s="51">
        <v>0</v>
      </c>
    </row>
    <row r="180" spans="1:5" ht="15.75" x14ac:dyDescent="0.25">
      <c r="A180" s="50" t="s">
        <v>104</v>
      </c>
      <c r="B180" s="45" t="s">
        <v>119</v>
      </c>
      <c r="C180" s="51">
        <v>399061</v>
      </c>
      <c r="D180" s="51">
        <v>820195</v>
      </c>
      <c r="E180" s="51">
        <v>369369</v>
      </c>
    </row>
    <row r="181" spans="1:5" ht="15.75" x14ac:dyDescent="0.25">
      <c r="A181" s="50" t="s">
        <v>174</v>
      </c>
      <c r="B181" s="48" t="s">
        <v>183</v>
      </c>
      <c r="C181" s="51">
        <v>1826.3</v>
      </c>
      <c r="D181" s="51">
        <v>2300</v>
      </c>
      <c r="E181" s="51">
        <v>500</v>
      </c>
    </row>
    <row r="182" spans="1:5" ht="16.5" thickBot="1" x14ac:dyDescent="0.3">
      <c r="A182" s="50" t="s">
        <v>219</v>
      </c>
      <c r="B182" s="44" t="s">
        <v>107</v>
      </c>
      <c r="C182" s="51">
        <v>0</v>
      </c>
      <c r="D182" s="51">
        <v>220000</v>
      </c>
      <c r="E182" s="51">
        <v>537248</v>
      </c>
    </row>
    <row r="183" spans="1:5" ht="17.25" thickTop="1" thickBot="1" x14ac:dyDescent="0.3">
      <c r="A183" s="46"/>
      <c r="B183" s="10" t="s">
        <v>6</v>
      </c>
      <c r="C183" s="56">
        <f>SUM(C177:C182)</f>
        <v>7308207.1399999997</v>
      </c>
      <c r="D183" s="56">
        <f>SUM(D177:D182)</f>
        <v>11999218</v>
      </c>
      <c r="E183" s="56">
        <v>12960706</v>
      </c>
    </row>
    <row r="184" spans="1:5" ht="16.5" thickTop="1" x14ac:dyDescent="0.25">
      <c r="A184" s="46"/>
      <c r="B184" s="4"/>
    </row>
    <row r="185" spans="1:5" ht="15.75" x14ac:dyDescent="0.25">
      <c r="A185" s="46"/>
      <c r="B185" s="4" t="s">
        <v>7</v>
      </c>
      <c r="C185" s="37"/>
    </row>
    <row r="186" spans="1:5" ht="15.75" x14ac:dyDescent="0.25">
      <c r="A186" s="50" t="s">
        <v>401</v>
      </c>
      <c r="B186" s="44" t="s">
        <v>25</v>
      </c>
      <c r="C186" s="51">
        <v>4846502.2699999996</v>
      </c>
      <c r="D186" s="51">
        <v>5452592</v>
      </c>
      <c r="E186" s="51">
        <v>5737844</v>
      </c>
    </row>
    <row r="187" spans="1:5" ht="15.75" x14ac:dyDescent="0.25">
      <c r="A187" s="50" t="s">
        <v>52</v>
      </c>
      <c r="B187" s="45" t="s">
        <v>291</v>
      </c>
      <c r="C187" s="51">
        <v>2414112.4500000002</v>
      </c>
      <c r="D187" s="51">
        <v>3799631</v>
      </c>
      <c r="E187" s="51">
        <v>4422862</v>
      </c>
    </row>
    <row r="188" spans="1:5" ht="15.75" x14ac:dyDescent="0.25">
      <c r="A188" s="50" t="s">
        <v>402</v>
      </c>
      <c r="B188" s="44" t="s">
        <v>225</v>
      </c>
      <c r="C188" s="51">
        <v>0</v>
      </c>
      <c r="D188" s="51">
        <v>0</v>
      </c>
      <c r="E188" s="51">
        <v>0</v>
      </c>
    </row>
    <row r="189" spans="1:5" ht="16.5" thickBot="1" x14ac:dyDescent="0.3">
      <c r="A189" s="46" t="s">
        <v>159</v>
      </c>
      <c r="B189" s="44" t="s">
        <v>226</v>
      </c>
      <c r="C189" s="51">
        <v>47592.419999999925</v>
      </c>
      <c r="D189" s="51">
        <v>2746995</v>
      </c>
      <c r="E189" s="51">
        <v>2800000</v>
      </c>
    </row>
    <row r="190" spans="1:5" ht="17.25" thickTop="1" thickBot="1" x14ac:dyDescent="0.3">
      <c r="A190" s="46"/>
      <c r="B190" s="10" t="s">
        <v>50</v>
      </c>
      <c r="C190" s="56">
        <f>SUM(C186:C189)</f>
        <v>7308207.1399999997</v>
      </c>
      <c r="D190" s="56">
        <f>SUM(D186:D189)</f>
        <v>11999218</v>
      </c>
      <c r="E190" s="56">
        <v>12960706</v>
      </c>
    </row>
    <row r="191" spans="1:5" ht="17.25" thickTop="1" thickBot="1" x14ac:dyDescent="0.3">
      <c r="A191" s="46"/>
      <c r="B191" s="9"/>
      <c r="C191" s="52"/>
      <c r="D191" s="52"/>
      <c r="E191" s="52"/>
    </row>
    <row r="192" spans="1:5" ht="21" thickTop="1" thickBot="1" x14ac:dyDescent="0.45">
      <c r="A192" s="46"/>
      <c r="B192" s="13" t="s">
        <v>53</v>
      </c>
    </row>
    <row r="193" spans="1:6" ht="16.5" thickTop="1" x14ac:dyDescent="0.25">
      <c r="A193" s="46"/>
      <c r="B193" s="4" t="s">
        <v>2</v>
      </c>
    </row>
    <row r="194" spans="1:6" ht="15.75" x14ac:dyDescent="0.25">
      <c r="A194" s="46" t="s">
        <v>113</v>
      </c>
      <c r="B194" s="45" t="s">
        <v>114</v>
      </c>
      <c r="C194" s="51">
        <v>12626474.48</v>
      </c>
      <c r="D194" s="51">
        <v>14584285</v>
      </c>
      <c r="E194" s="51">
        <v>14067846</v>
      </c>
    </row>
    <row r="195" spans="1:6" ht="15.75" x14ac:dyDescent="0.25">
      <c r="A195" s="46" t="s">
        <v>115</v>
      </c>
      <c r="B195" s="45" t="s">
        <v>116</v>
      </c>
      <c r="C195" s="51">
        <v>10189363.699999999</v>
      </c>
      <c r="D195" s="51">
        <v>9492285</v>
      </c>
      <c r="E195" s="51">
        <v>10449467</v>
      </c>
    </row>
    <row r="196" spans="1:6" ht="15.75" x14ac:dyDescent="0.25">
      <c r="A196" s="46" t="s">
        <v>117</v>
      </c>
      <c r="B196" s="45" t="s">
        <v>118</v>
      </c>
      <c r="C196" s="51">
        <v>57419.23</v>
      </c>
      <c r="D196" s="51">
        <v>104250</v>
      </c>
      <c r="E196" s="51">
        <v>84000</v>
      </c>
    </row>
    <row r="197" spans="1:6" ht="15.75" x14ac:dyDescent="0.25">
      <c r="A197" s="50" t="s">
        <v>104</v>
      </c>
      <c r="B197" s="45" t="s">
        <v>119</v>
      </c>
      <c r="C197" s="51">
        <v>2237603.02</v>
      </c>
      <c r="D197" s="51">
        <v>2772150</v>
      </c>
      <c r="E197" s="51">
        <v>2870282</v>
      </c>
    </row>
    <row r="198" spans="1:6" ht="15.75" x14ac:dyDescent="0.25">
      <c r="A198" s="50" t="s">
        <v>358</v>
      </c>
      <c r="B198" s="44" t="s">
        <v>183</v>
      </c>
      <c r="C198" s="51">
        <v>93792</v>
      </c>
      <c r="D198" s="51">
        <v>86000</v>
      </c>
      <c r="E198" s="51">
        <v>81787</v>
      </c>
    </row>
    <row r="199" spans="1:6" ht="16.5" thickBot="1" x14ac:dyDescent="0.3">
      <c r="A199" s="50" t="s">
        <v>219</v>
      </c>
      <c r="B199" s="45" t="s">
        <v>107</v>
      </c>
      <c r="C199" s="51">
        <v>0</v>
      </c>
      <c r="D199" s="51">
        <v>866239</v>
      </c>
      <c r="E199" s="51">
        <v>2165200</v>
      </c>
    </row>
    <row r="200" spans="1:6" ht="17.25" thickTop="1" thickBot="1" x14ac:dyDescent="0.3">
      <c r="A200" s="46"/>
      <c r="B200" s="10" t="s">
        <v>6</v>
      </c>
      <c r="C200" s="56">
        <f>SUM(C194:C199)</f>
        <v>25204652.43</v>
      </c>
      <c r="D200" s="56">
        <f>SUM(D194:D199)</f>
        <v>27905209</v>
      </c>
      <c r="E200" s="56">
        <v>29718582</v>
      </c>
    </row>
    <row r="201" spans="1:6" ht="16.5" thickTop="1" x14ac:dyDescent="0.25">
      <c r="A201" s="46"/>
      <c r="B201" s="9"/>
      <c r="C201" s="52"/>
      <c r="D201" s="52"/>
      <c r="E201" s="52"/>
    </row>
    <row r="202" spans="1:6" ht="15.75" x14ac:dyDescent="0.25">
      <c r="A202" s="46"/>
      <c r="B202" s="4" t="s">
        <v>7</v>
      </c>
    </row>
    <row r="203" spans="1:6" ht="15.75" x14ac:dyDescent="0.25">
      <c r="A203" s="50" t="s">
        <v>54</v>
      </c>
      <c r="B203" s="44" t="s">
        <v>51</v>
      </c>
      <c r="C203" s="51">
        <v>1084790.43</v>
      </c>
      <c r="D203" s="51">
        <v>1344123</v>
      </c>
      <c r="E203" s="51">
        <v>1395658</v>
      </c>
    </row>
    <row r="204" spans="1:6" ht="15.75" x14ac:dyDescent="0.25">
      <c r="A204" s="50"/>
      <c r="B204" s="42" t="s">
        <v>429</v>
      </c>
      <c r="C204" s="43">
        <v>778792.78</v>
      </c>
      <c r="D204" s="43">
        <v>837380</v>
      </c>
      <c r="E204" s="43">
        <v>860776</v>
      </c>
    </row>
    <row r="205" spans="1:6" ht="15.75" x14ac:dyDescent="0.25">
      <c r="A205" s="50"/>
      <c r="B205" s="42" t="s">
        <v>432</v>
      </c>
      <c r="C205" s="43">
        <v>111829.91</v>
      </c>
      <c r="D205" s="43">
        <v>132360</v>
      </c>
      <c r="E205" s="43">
        <v>132930</v>
      </c>
    </row>
    <row r="206" spans="1:6" ht="15.75" x14ac:dyDescent="0.25">
      <c r="A206" s="50"/>
      <c r="B206" s="42" t="s">
        <v>430</v>
      </c>
      <c r="C206" s="43">
        <v>6800</v>
      </c>
      <c r="D206" s="43">
        <v>0</v>
      </c>
      <c r="E206" s="43">
        <v>0</v>
      </c>
    </row>
    <row r="207" spans="1:6" ht="15.75" x14ac:dyDescent="0.25">
      <c r="A207" s="50"/>
      <c r="B207" s="42" t="s">
        <v>431</v>
      </c>
      <c r="C207" s="43">
        <v>187367.7399999999</v>
      </c>
      <c r="D207" s="43">
        <v>374383</v>
      </c>
      <c r="E207" s="43">
        <v>401952</v>
      </c>
      <c r="F207" s="17"/>
    </row>
    <row r="208" spans="1:6" ht="15.75" x14ac:dyDescent="0.25">
      <c r="A208" s="50" t="s">
        <v>55</v>
      </c>
      <c r="B208" s="44" t="s">
        <v>56</v>
      </c>
      <c r="C208" s="51">
        <v>2985068.49</v>
      </c>
      <c r="D208" s="51">
        <v>3509060</v>
      </c>
      <c r="E208" s="51">
        <v>3732757</v>
      </c>
      <c r="F208" s="17"/>
    </row>
    <row r="209" spans="1:6" ht="15.75" x14ac:dyDescent="0.25">
      <c r="A209" s="50"/>
      <c r="B209" s="42" t="s">
        <v>429</v>
      </c>
      <c r="C209" s="43">
        <v>2527592.02</v>
      </c>
      <c r="D209" s="43">
        <v>2666154</v>
      </c>
      <c r="E209" s="43">
        <v>2859098</v>
      </c>
      <c r="F209" s="17"/>
    </row>
    <row r="210" spans="1:6" ht="15.75" x14ac:dyDescent="0.25">
      <c r="A210" s="50"/>
      <c r="B210" s="42" t="s">
        <v>432</v>
      </c>
      <c r="C210" s="43">
        <v>229896.61</v>
      </c>
      <c r="D210" s="43">
        <v>255849</v>
      </c>
      <c r="E210" s="43">
        <v>260890</v>
      </c>
      <c r="F210" s="17"/>
    </row>
    <row r="211" spans="1:6" ht="15.75" x14ac:dyDescent="0.25">
      <c r="A211" s="50"/>
      <c r="B211" s="42" t="s">
        <v>430</v>
      </c>
      <c r="C211" s="43">
        <v>0</v>
      </c>
      <c r="D211" s="43">
        <v>13000</v>
      </c>
      <c r="E211" s="43">
        <v>18000</v>
      </c>
      <c r="F211" s="17"/>
    </row>
    <row r="212" spans="1:6" ht="15.75" x14ac:dyDescent="0.25">
      <c r="A212" s="50"/>
      <c r="B212" s="42" t="s">
        <v>431</v>
      </c>
      <c r="C212" s="43">
        <v>227579.86000000034</v>
      </c>
      <c r="D212" s="43">
        <f>D208-SUM(D209:D211)</f>
        <v>574057</v>
      </c>
      <c r="E212" s="43">
        <v>594769</v>
      </c>
      <c r="F212" s="17"/>
    </row>
    <row r="213" spans="1:6" ht="15.75" x14ac:dyDescent="0.25">
      <c r="A213" s="50" t="s">
        <v>57</v>
      </c>
      <c r="B213" s="44" t="s">
        <v>492</v>
      </c>
      <c r="C213" s="51">
        <v>9476329.4100000001</v>
      </c>
      <c r="D213" s="51">
        <v>10500373</v>
      </c>
      <c r="E213" s="51">
        <v>11140563</v>
      </c>
      <c r="F213" s="17"/>
    </row>
    <row r="214" spans="1:6" ht="15.75" x14ac:dyDescent="0.25">
      <c r="A214" s="50"/>
      <c r="B214" s="42" t="s">
        <v>429</v>
      </c>
      <c r="C214" s="43">
        <v>6773130.5499999998</v>
      </c>
      <c r="D214" s="43">
        <v>7006232</v>
      </c>
      <c r="E214" s="43">
        <v>7573659</v>
      </c>
      <c r="F214" s="17"/>
    </row>
    <row r="215" spans="1:6" ht="15.75" x14ac:dyDescent="0.25">
      <c r="A215" s="50"/>
      <c r="B215" s="42" t="s">
        <v>432</v>
      </c>
      <c r="C215" s="43">
        <v>404324.49</v>
      </c>
      <c r="D215" s="43">
        <v>488662</v>
      </c>
      <c r="E215" s="43">
        <v>473423</v>
      </c>
      <c r="F215" s="17"/>
    </row>
    <row r="216" spans="1:6" ht="15.75" x14ac:dyDescent="0.25">
      <c r="A216" s="50"/>
      <c r="B216" s="42" t="s">
        <v>430</v>
      </c>
      <c r="C216" s="43">
        <v>0</v>
      </c>
      <c r="D216" s="43">
        <v>0</v>
      </c>
      <c r="E216" s="43">
        <v>0</v>
      </c>
      <c r="F216" s="17"/>
    </row>
    <row r="217" spans="1:6" ht="15.75" x14ac:dyDescent="0.25">
      <c r="A217" s="50"/>
      <c r="B217" s="42" t="s">
        <v>431</v>
      </c>
      <c r="C217" s="43">
        <v>2298874.37</v>
      </c>
      <c r="D217" s="43">
        <f>D213-SUM(D214:D216)</f>
        <v>3005479</v>
      </c>
      <c r="E217" s="43">
        <v>3093481</v>
      </c>
      <c r="F217" s="17"/>
    </row>
    <row r="218" spans="1:6" ht="15.75" x14ac:dyDescent="0.25">
      <c r="A218" s="50" t="s">
        <v>58</v>
      </c>
      <c r="B218" s="44" t="s">
        <v>164</v>
      </c>
      <c r="C218" s="51">
        <v>1250514.22</v>
      </c>
      <c r="D218" s="51">
        <v>1499979</v>
      </c>
      <c r="E218" s="51">
        <v>1563726</v>
      </c>
      <c r="F218" s="17"/>
    </row>
    <row r="219" spans="1:6" ht="15.75" x14ac:dyDescent="0.25">
      <c r="A219" s="50"/>
      <c r="B219" s="42" t="s">
        <v>429</v>
      </c>
      <c r="C219" s="43">
        <v>983357.95</v>
      </c>
      <c r="D219" s="43">
        <v>1125216</v>
      </c>
      <c r="E219" s="43">
        <v>1182118</v>
      </c>
      <c r="F219" s="17"/>
    </row>
    <row r="220" spans="1:6" ht="15.75" x14ac:dyDescent="0.25">
      <c r="A220" s="50"/>
      <c r="B220" s="42" t="s">
        <v>432</v>
      </c>
      <c r="C220" s="43">
        <v>96980.95</v>
      </c>
      <c r="D220" s="43">
        <v>115810</v>
      </c>
      <c r="E220" s="43">
        <v>116910</v>
      </c>
      <c r="F220" s="17"/>
    </row>
    <row r="221" spans="1:6" ht="15.75" x14ac:dyDescent="0.25">
      <c r="A221" s="50"/>
      <c r="B221" s="42" t="s">
        <v>430</v>
      </c>
      <c r="C221" s="43">
        <v>0</v>
      </c>
      <c r="D221" s="43">
        <v>0</v>
      </c>
      <c r="E221" s="43">
        <v>0</v>
      </c>
      <c r="F221" s="17"/>
    </row>
    <row r="222" spans="1:6" ht="15.75" x14ac:dyDescent="0.25">
      <c r="A222" s="50"/>
      <c r="B222" s="42" t="s">
        <v>431</v>
      </c>
      <c r="C222" s="43">
        <v>170175.32000000007</v>
      </c>
      <c r="D222" s="43">
        <v>258953</v>
      </c>
      <c r="E222" s="43">
        <v>264698</v>
      </c>
      <c r="F222" s="17"/>
    </row>
    <row r="223" spans="1:6" ht="15.75" x14ac:dyDescent="0.25">
      <c r="A223" s="50" t="s">
        <v>60</v>
      </c>
      <c r="B223" s="44" t="s">
        <v>493</v>
      </c>
      <c r="C223" s="51">
        <v>8467666.5399999991</v>
      </c>
      <c r="D223" s="51">
        <v>9500812</v>
      </c>
      <c r="E223" s="51">
        <v>9362018</v>
      </c>
      <c r="F223" s="17"/>
    </row>
    <row r="224" spans="1:6" ht="15.75" x14ac:dyDescent="0.25">
      <c r="A224" s="50"/>
      <c r="B224" s="42" t="s">
        <v>429</v>
      </c>
      <c r="C224" s="43">
        <v>1602810.02</v>
      </c>
      <c r="D224" s="43">
        <v>1765082</v>
      </c>
      <c r="E224" s="43">
        <v>1710869</v>
      </c>
      <c r="F224" s="17"/>
    </row>
    <row r="225" spans="1:6" ht="15.75" x14ac:dyDescent="0.25">
      <c r="A225" s="50"/>
      <c r="B225" s="42" t="s">
        <v>432</v>
      </c>
      <c r="C225" s="43">
        <v>170031.03</v>
      </c>
      <c r="D225" s="43">
        <v>163480</v>
      </c>
      <c r="E225" s="43">
        <v>165268</v>
      </c>
      <c r="F225" s="17"/>
    </row>
    <row r="226" spans="1:6" ht="15.75" x14ac:dyDescent="0.25">
      <c r="A226" s="50"/>
      <c r="B226" s="42" t="s">
        <v>430</v>
      </c>
      <c r="C226" s="43">
        <v>0</v>
      </c>
      <c r="D226" s="43">
        <v>0</v>
      </c>
      <c r="E226" s="43">
        <v>0</v>
      </c>
      <c r="F226" s="17"/>
    </row>
    <row r="227" spans="1:6" ht="15.75" x14ac:dyDescent="0.25">
      <c r="A227" s="50"/>
      <c r="B227" s="42" t="s">
        <v>431</v>
      </c>
      <c r="C227" s="43">
        <v>6694825.4899999993</v>
      </c>
      <c r="D227" s="43">
        <v>7572250</v>
      </c>
      <c r="E227" s="43">
        <v>7485881</v>
      </c>
    </row>
    <row r="228" spans="1:6" ht="15.75" x14ac:dyDescent="0.25">
      <c r="A228" s="50" t="s">
        <v>67</v>
      </c>
      <c r="B228" s="44" t="s">
        <v>69</v>
      </c>
      <c r="C228" s="51">
        <v>337455.96</v>
      </c>
      <c r="D228" s="51">
        <v>403202</v>
      </c>
      <c r="E228" s="51">
        <v>401984</v>
      </c>
    </row>
    <row r="229" spans="1:6" ht="15.75" x14ac:dyDescent="0.25">
      <c r="A229" s="50"/>
      <c r="B229" s="42" t="s">
        <v>429</v>
      </c>
      <c r="C229" s="43">
        <v>158638.62</v>
      </c>
      <c r="D229" s="43">
        <v>176023</v>
      </c>
      <c r="E229" s="43">
        <v>169037</v>
      </c>
    </row>
    <row r="230" spans="1:6" ht="15.75" x14ac:dyDescent="0.25">
      <c r="A230" s="50"/>
      <c r="B230" s="42" t="s">
        <v>432</v>
      </c>
      <c r="C230" s="43">
        <v>14303.43</v>
      </c>
      <c r="D230" s="43">
        <v>16810</v>
      </c>
      <c r="E230" s="43">
        <v>20383</v>
      </c>
    </row>
    <row r="231" spans="1:6" ht="15.75" x14ac:dyDescent="0.25">
      <c r="A231" s="50"/>
      <c r="B231" s="42" t="s">
        <v>430</v>
      </c>
      <c r="C231" s="43">
        <v>0</v>
      </c>
      <c r="D231" s="43">
        <v>0</v>
      </c>
      <c r="E231" s="43">
        <v>0</v>
      </c>
    </row>
    <row r="232" spans="1:6" ht="15.75" x14ac:dyDescent="0.25">
      <c r="A232" s="50"/>
      <c r="B232" s="42" t="s">
        <v>431</v>
      </c>
      <c r="C232" s="43">
        <v>164513.91000000003</v>
      </c>
      <c r="D232" s="43">
        <v>210369</v>
      </c>
      <c r="E232" s="43">
        <v>212564</v>
      </c>
    </row>
    <row r="233" spans="1:6" ht="15.75" x14ac:dyDescent="0.25">
      <c r="A233" s="50" t="s">
        <v>68</v>
      </c>
      <c r="B233" s="44" t="s">
        <v>70</v>
      </c>
      <c r="C233" s="51">
        <v>299659.28999999998</v>
      </c>
      <c r="D233" s="51">
        <v>372186</v>
      </c>
      <c r="E233" s="51">
        <v>354160</v>
      </c>
    </row>
    <row r="234" spans="1:6" ht="15.75" x14ac:dyDescent="0.25">
      <c r="A234" s="50"/>
      <c r="B234" s="42" t="s">
        <v>429</v>
      </c>
      <c r="C234" s="43">
        <v>125776.51</v>
      </c>
      <c r="D234" s="43">
        <v>158202</v>
      </c>
      <c r="E234" s="43">
        <v>144781</v>
      </c>
    </row>
    <row r="235" spans="1:6" ht="15.75" x14ac:dyDescent="0.25">
      <c r="A235" s="50"/>
      <c r="B235" s="42" t="s">
        <v>432</v>
      </c>
      <c r="C235" s="43">
        <v>11001.6</v>
      </c>
      <c r="D235" s="43">
        <v>12876</v>
      </c>
      <c r="E235" s="43">
        <v>12966</v>
      </c>
    </row>
    <row r="236" spans="1:6" ht="15.75" x14ac:dyDescent="0.25">
      <c r="A236" s="50"/>
      <c r="B236" s="42" t="s">
        <v>430</v>
      </c>
      <c r="C236" s="43">
        <v>0</v>
      </c>
      <c r="D236" s="43">
        <v>0</v>
      </c>
      <c r="E236" s="43">
        <v>0</v>
      </c>
    </row>
    <row r="237" spans="1:6" ht="15.75" x14ac:dyDescent="0.25">
      <c r="A237" s="50"/>
      <c r="B237" s="42" t="s">
        <v>431</v>
      </c>
      <c r="C237" s="43">
        <v>162881.18</v>
      </c>
      <c r="D237" s="43">
        <v>201108</v>
      </c>
      <c r="E237" s="43">
        <v>196413</v>
      </c>
    </row>
    <row r="238" spans="1:6" ht="16.5" thickBot="1" x14ac:dyDescent="0.3">
      <c r="A238" s="46" t="s">
        <v>249</v>
      </c>
      <c r="B238" s="44" t="s">
        <v>226</v>
      </c>
      <c r="C238" s="51">
        <v>1303168.0899999999</v>
      </c>
      <c r="D238" s="51">
        <v>775474</v>
      </c>
      <c r="E238" s="51">
        <v>1767716</v>
      </c>
    </row>
    <row r="239" spans="1:6" ht="17.25" thickTop="1" thickBot="1" x14ac:dyDescent="0.3">
      <c r="A239" s="46"/>
      <c r="B239" s="10" t="s">
        <v>50</v>
      </c>
      <c r="C239" s="56">
        <f>C203+C208+C213+C218+C223+C228+C233+C238</f>
        <v>25204652.43</v>
      </c>
      <c r="D239" s="56">
        <f>D203+D208+D213+D218+D223+D228+D233+D238</f>
        <v>27905209</v>
      </c>
      <c r="E239" s="56">
        <v>29718582</v>
      </c>
    </row>
    <row r="240" spans="1:6" ht="17.25" thickTop="1" thickBot="1" x14ac:dyDescent="0.3">
      <c r="A240" s="46"/>
      <c r="B240" s="9"/>
      <c r="C240" s="52"/>
      <c r="D240" s="52"/>
      <c r="E240" s="52"/>
    </row>
    <row r="241" spans="1:5" ht="21" thickTop="1" thickBot="1" x14ac:dyDescent="0.45">
      <c r="A241" s="46"/>
      <c r="B241" s="20" t="s">
        <v>321</v>
      </c>
      <c r="C241" s="37"/>
    </row>
    <row r="242" spans="1:5" ht="16.5" thickTop="1" x14ac:dyDescent="0.25">
      <c r="A242" s="46"/>
      <c r="B242" s="4" t="s">
        <v>2</v>
      </c>
    </row>
    <row r="243" spans="1:5" ht="15.75" x14ac:dyDescent="0.25">
      <c r="A243" s="46" t="s">
        <v>182</v>
      </c>
      <c r="B243" s="45" t="s">
        <v>455</v>
      </c>
      <c r="C243" s="51">
        <v>1761036.02</v>
      </c>
      <c r="D243" s="51">
        <v>1953000</v>
      </c>
      <c r="E243" s="51">
        <v>2130000</v>
      </c>
    </row>
    <row r="244" spans="1:5" ht="15.75" x14ac:dyDescent="0.25">
      <c r="A244" s="46" t="s">
        <v>459</v>
      </c>
      <c r="B244" s="45" t="s">
        <v>456</v>
      </c>
      <c r="C244" s="51">
        <v>20251914.260000002</v>
      </c>
      <c r="D244" s="51">
        <v>20948000</v>
      </c>
      <c r="E244" s="51">
        <v>24495000</v>
      </c>
    </row>
    <row r="245" spans="1:5" ht="15.75" x14ac:dyDescent="0.25">
      <c r="A245" s="50" t="s">
        <v>467</v>
      </c>
      <c r="B245" s="45" t="s">
        <v>457</v>
      </c>
      <c r="C245" s="51">
        <v>18336282.739999998</v>
      </c>
      <c r="D245" s="51">
        <v>20330000</v>
      </c>
      <c r="E245" s="51">
        <v>22200000</v>
      </c>
    </row>
    <row r="246" spans="1:5" ht="15.75" x14ac:dyDescent="0.25">
      <c r="A246" s="50" t="s">
        <v>460</v>
      </c>
      <c r="B246" s="45" t="s">
        <v>458</v>
      </c>
      <c r="C246" s="51">
        <v>18329301.559999999</v>
      </c>
      <c r="D246" s="51">
        <v>18953000</v>
      </c>
      <c r="E246" s="51">
        <v>22200000</v>
      </c>
    </row>
    <row r="247" spans="1:5" ht="15.75" x14ac:dyDescent="0.25">
      <c r="A247" s="50" t="s">
        <v>320</v>
      </c>
      <c r="B247" s="45" t="s">
        <v>322</v>
      </c>
      <c r="C247" s="51">
        <v>2692987.11</v>
      </c>
      <c r="D247" s="51">
        <v>3432397</v>
      </c>
      <c r="E247" s="51">
        <v>2747723</v>
      </c>
    </row>
    <row r="248" spans="1:5" ht="15.75" x14ac:dyDescent="0.25">
      <c r="A248" s="46" t="s">
        <v>113</v>
      </c>
      <c r="B248" s="45" t="s">
        <v>121</v>
      </c>
      <c r="C248" s="51">
        <v>0</v>
      </c>
      <c r="D248" s="51">
        <v>3300000</v>
      </c>
      <c r="E248" s="51">
        <v>3300000</v>
      </c>
    </row>
    <row r="249" spans="1:5" ht="15.75" x14ac:dyDescent="0.25">
      <c r="A249" s="50" t="s">
        <v>468</v>
      </c>
      <c r="B249" s="45" t="s">
        <v>280</v>
      </c>
      <c r="C249" s="51">
        <v>4136811.59</v>
      </c>
      <c r="D249" s="51">
        <v>4272000</v>
      </c>
      <c r="E249" s="51">
        <v>4435000</v>
      </c>
    </row>
    <row r="250" spans="1:5" ht="15.75" x14ac:dyDescent="0.25">
      <c r="A250" s="46" t="s">
        <v>117</v>
      </c>
      <c r="B250" s="45" t="s">
        <v>118</v>
      </c>
      <c r="C250" s="51">
        <v>1208423.5</v>
      </c>
      <c r="D250" s="51">
        <v>1631944</v>
      </c>
      <c r="E250" s="51">
        <v>1362000</v>
      </c>
    </row>
    <row r="251" spans="1:5" ht="15.75" x14ac:dyDescent="0.25">
      <c r="A251" s="46" t="s">
        <v>476</v>
      </c>
      <c r="B251" s="45" t="s">
        <v>477</v>
      </c>
      <c r="C251" s="51">
        <v>65000000</v>
      </c>
      <c r="D251" s="51">
        <v>3204408</v>
      </c>
      <c r="E251" s="51">
        <v>0</v>
      </c>
    </row>
    <row r="252" spans="1:5" ht="15.75" x14ac:dyDescent="0.25">
      <c r="A252" s="46" t="s">
        <v>104</v>
      </c>
      <c r="B252" s="48" t="s">
        <v>119</v>
      </c>
      <c r="C252" s="65">
        <v>0</v>
      </c>
      <c r="D252" s="65">
        <v>228480</v>
      </c>
      <c r="E252" s="65">
        <v>480000</v>
      </c>
    </row>
    <row r="253" spans="1:5" ht="16.5" thickBot="1" x14ac:dyDescent="0.3">
      <c r="A253" s="50" t="s">
        <v>219</v>
      </c>
      <c r="B253" s="45" t="s">
        <v>107</v>
      </c>
      <c r="C253" s="65">
        <v>0</v>
      </c>
      <c r="D253" s="65">
        <v>124046251</v>
      </c>
      <c r="E253" s="65">
        <v>128872126</v>
      </c>
    </row>
    <row r="254" spans="1:5" ht="17.25" thickTop="1" thickBot="1" x14ac:dyDescent="0.3">
      <c r="A254" s="46"/>
      <c r="B254" s="10" t="s">
        <v>6</v>
      </c>
      <c r="C254" s="30">
        <f>SUM(C243:C253)</f>
        <v>131716756.78</v>
      </c>
      <c r="D254" s="30">
        <f>SUM(D243:D253)</f>
        <v>202299480</v>
      </c>
      <c r="E254" s="30">
        <v>212221849</v>
      </c>
    </row>
    <row r="255" spans="1:5" ht="16.5" thickTop="1" x14ac:dyDescent="0.25">
      <c r="A255" s="46"/>
      <c r="B255" s="9"/>
      <c r="C255" s="31"/>
      <c r="D255" s="31"/>
      <c r="E255" s="31"/>
    </row>
    <row r="256" spans="1:5" ht="15.75" x14ac:dyDescent="0.25">
      <c r="A256" s="50" t="s">
        <v>233</v>
      </c>
      <c r="B256" s="44" t="s">
        <v>331</v>
      </c>
      <c r="C256" s="51">
        <v>2812868.53</v>
      </c>
      <c r="D256" s="51">
        <v>7053480</v>
      </c>
      <c r="E256" s="51">
        <v>6539723</v>
      </c>
    </row>
    <row r="257" spans="1:6" ht="15.75" x14ac:dyDescent="0.25">
      <c r="A257" s="50"/>
      <c r="B257" s="42" t="s">
        <v>429</v>
      </c>
      <c r="C257" s="43">
        <v>1246929.6599999999</v>
      </c>
      <c r="D257" s="43">
        <v>1279930</v>
      </c>
      <c r="E257" s="43">
        <v>1102460</v>
      </c>
    </row>
    <row r="258" spans="1:6" ht="15.75" x14ac:dyDescent="0.25">
      <c r="A258" s="50"/>
      <c r="B258" s="42" t="s">
        <v>432</v>
      </c>
      <c r="C258" s="43">
        <v>906460.09</v>
      </c>
      <c r="D258" s="43">
        <v>1071860</v>
      </c>
      <c r="E258" s="43">
        <v>1219580</v>
      </c>
    </row>
    <row r="259" spans="1:6" ht="15.75" x14ac:dyDescent="0.25">
      <c r="A259" s="50"/>
      <c r="B259" s="42" t="s">
        <v>430</v>
      </c>
      <c r="C259" s="43">
        <v>0</v>
      </c>
      <c r="D259" s="43">
        <v>0</v>
      </c>
      <c r="E259" s="43">
        <v>0</v>
      </c>
    </row>
    <row r="260" spans="1:6" ht="15.75" x14ac:dyDescent="0.25">
      <c r="A260" s="50"/>
      <c r="B260" s="42" t="s">
        <v>431</v>
      </c>
      <c r="C260" s="43">
        <v>659478.7799999998</v>
      </c>
      <c r="D260" s="43">
        <v>4701690</v>
      </c>
      <c r="E260" s="43">
        <v>4217683</v>
      </c>
      <c r="F260" s="17"/>
    </row>
    <row r="261" spans="1:6" ht="15.75" x14ac:dyDescent="0.25">
      <c r="A261" s="50" t="s">
        <v>281</v>
      </c>
      <c r="B261" s="44" t="s">
        <v>461</v>
      </c>
      <c r="C261" s="51">
        <v>0</v>
      </c>
      <c r="D261" s="51">
        <v>3678110</v>
      </c>
      <c r="E261" s="51">
        <v>0</v>
      </c>
      <c r="F261" s="17"/>
    </row>
    <row r="262" spans="1:6" ht="15.75" x14ac:dyDescent="0.25">
      <c r="A262" s="50" t="s">
        <v>466</v>
      </c>
      <c r="B262" s="45" t="s">
        <v>465</v>
      </c>
      <c r="C262" s="51">
        <v>20251914.260000002</v>
      </c>
      <c r="D262" s="51">
        <v>20948000</v>
      </c>
      <c r="E262" s="51">
        <v>24495000</v>
      </c>
      <c r="F262" s="17"/>
    </row>
    <row r="263" spans="1:6" ht="15.75" x14ac:dyDescent="0.25">
      <c r="A263" s="50" t="s">
        <v>282</v>
      </c>
      <c r="B263" s="45" t="s">
        <v>462</v>
      </c>
      <c r="C263" s="51">
        <v>4099272.4</v>
      </c>
      <c r="D263" s="51">
        <v>61291607</v>
      </c>
      <c r="E263" s="51">
        <v>79051039</v>
      </c>
      <c r="F263" s="17"/>
    </row>
    <row r="264" spans="1:6" ht="15.75" x14ac:dyDescent="0.25">
      <c r="A264" s="50" t="s">
        <v>283</v>
      </c>
      <c r="B264" s="45" t="s">
        <v>284</v>
      </c>
      <c r="C264" s="51">
        <v>37138.79</v>
      </c>
      <c r="D264" s="51">
        <v>15759445</v>
      </c>
      <c r="E264" s="51">
        <v>21454634</v>
      </c>
      <c r="F264" s="17"/>
    </row>
    <row r="265" spans="1:6" ht="15.75" x14ac:dyDescent="0.25">
      <c r="A265" s="50" t="s">
        <v>285</v>
      </c>
      <c r="B265" s="45" t="s">
        <v>463</v>
      </c>
      <c r="C265" s="51">
        <v>15306610.82</v>
      </c>
      <c r="D265" s="51">
        <v>59871842</v>
      </c>
      <c r="E265" s="51">
        <v>44330915</v>
      </c>
    </row>
    <row r="266" spans="1:6" ht="15.75" x14ac:dyDescent="0.25">
      <c r="A266" s="50" t="s">
        <v>464</v>
      </c>
      <c r="B266" s="45" t="s">
        <v>465</v>
      </c>
      <c r="C266" s="51">
        <v>18329301.559999999</v>
      </c>
      <c r="D266" s="51">
        <v>18953000</v>
      </c>
      <c r="E266" s="51">
        <v>22200000</v>
      </c>
    </row>
    <row r="267" spans="1:6" ht="15.75" x14ac:dyDescent="0.25">
      <c r="A267" s="46" t="s">
        <v>286</v>
      </c>
      <c r="B267" s="45" t="s">
        <v>163</v>
      </c>
      <c r="C267" s="51">
        <v>10856890.18</v>
      </c>
      <c r="D267" s="51">
        <v>14743996</v>
      </c>
      <c r="E267" s="51">
        <v>14150538</v>
      </c>
    </row>
    <row r="268" spans="1:6" ht="16.5" thickBot="1" x14ac:dyDescent="0.3">
      <c r="A268" s="46" t="s">
        <v>287</v>
      </c>
      <c r="B268" s="48" t="s">
        <v>226</v>
      </c>
      <c r="C268" s="51">
        <v>60022760.239999995</v>
      </c>
      <c r="D268" s="51">
        <v>0</v>
      </c>
      <c r="E268" s="51">
        <v>0</v>
      </c>
    </row>
    <row r="269" spans="1:6" ht="17.25" thickTop="1" thickBot="1" x14ac:dyDescent="0.3">
      <c r="A269" s="46"/>
      <c r="B269" s="10" t="s">
        <v>50</v>
      </c>
      <c r="C269" s="55">
        <f>C256+SUM(C261:C268)</f>
        <v>131716756.77999999</v>
      </c>
      <c r="D269" s="55">
        <f>D256+SUM(D261:D268)</f>
        <v>202299480</v>
      </c>
      <c r="E269" s="55">
        <v>212221849</v>
      </c>
    </row>
    <row r="270" spans="1:6" ht="17.25" thickTop="1" thickBot="1" x14ac:dyDescent="0.3">
      <c r="A270" s="46"/>
      <c r="B270" s="9"/>
      <c r="C270" s="37"/>
    </row>
    <row r="271" spans="1:6" ht="21" thickTop="1" thickBot="1" x14ac:dyDescent="0.45">
      <c r="A271" s="46"/>
      <c r="B271" s="20" t="s">
        <v>323</v>
      </c>
    </row>
    <row r="272" spans="1:6" ht="16.5" thickTop="1" x14ac:dyDescent="0.25">
      <c r="A272" s="46"/>
      <c r="B272" s="4" t="s">
        <v>2</v>
      </c>
    </row>
    <row r="273" spans="1:5" ht="15.75" x14ac:dyDescent="0.25">
      <c r="A273" s="50" t="s">
        <v>441</v>
      </c>
      <c r="B273" s="45" t="s">
        <v>442</v>
      </c>
      <c r="C273" s="49">
        <v>2258093.67</v>
      </c>
      <c r="D273" s="49">
        <v>4000000</v>
      </c>
      <c r="E273" s="49">
        <v>4000000</v>
      </c>
    </row>
    <row r="274" spans="1:5" ht="15.75" x14ac:dyDescent="0.25">
      <c r="A274" s="46" t="s">
        <v>113</v>
      </c>
      <c r="B274" s="45" t="s">
        <v>449</v>
      </c>
      <c r="C274" s="49">
        <v>0</v>
      </c>
      <c r="D274" s="49">
        <v>4888886</v>
      </c>
      <c r="E274" s="49">
        <v>5000000</v>
      </c>
    </row>
    <row r="275" spans="1:5" ht="15.75" x14ac:dyDescent="0.25">
      <c r="A275" s="46" t="s">
        <v>113</v>
      </c>
      <c r="B275" s="45" t="s">
        <v>359</v>
      </c>
      <c r="C275" s="49">
        <v>1227912.03</v>
      </c>
      <c r="D275" s="49">
        <v>2500000</v>
      </c>
      <c r="E275" s="49">
        <v>2500000</v>
      </c>
    </row>
    <row r="276" spans="1:5" ht="15.75" x14ac:dyDescent="0.25">
      <c r="A276" s="46" t="s">
        <v>113</v>
      </c>
      <c r="B276" s="45" t="s">
        <v>361</v>
      </c>
      <c r="C276" s="49">
        <v>10000</v>
      </c>
      <c r="D276" s="49">
        <v>5500</v>
      </c>
      <c r="E276" s="49">
        <v>5500</v>
      </c>
    </row>
    <row r="277" spans="1:5" ht="15.75" x14ac:dyDescent="0.25">
      <c r="A277" s="46" t="s">
        <v>113</v>
      </c>
      <c r="B277" s="45" t="s">
        <v>329</v>
      </c>
      <c r="C277" s="49">
        <v>400</v>
      </c>
      <c r="D277" s="49">
        <v>25000</v>
      </c>
      <c r="E277" s="49">
        <v>5000</v>
      </c>
    </row>
    <row r="278" spans="1:5" ht="15.75" x14ac:dyDescent="0.25">
      <c r="A278" s="46" t="s">
        <v>113</v>
      </c>
      <c r="B278" s="45" t="s">
        <v>328</v>
      </c>
      <c r="C278" s="49">
        <v>56995.93</v>
      </c>
      <c r="D278" s="49">
        <v>62001</v>
      </c>
      <c r="E278" s="49">
        <v>65036</v>
      </c>
    </row>
    <row r="279" spans="1:5" ht="15.75" x14ac:dyDescent="0.25">
      <c r="A279" s="46" t="s">
        <v>113</v>
      </c>
      <c r="B279" s="45" t="s">
        <v>488</v>
      </c>
      <c r="C279" s="49">
        <v>1025460.94</v>
      </c>
      <c r="D279" s="49">
        <v>2186660</v>
      </c>
      <c r="E279" s="49">
        <v>3131147</v>
      </c>
    </row>
    <row r="280" spans="1:5" ht="15.75" x14ac:dyDescent="0.25">
      <c r="A280" s="46" t="s">
        <v>113</v>
      </c>
      <c r="B280" s="45" t="s">
        <v>360</v>
      </c>
      <c r="C280" s="49">
        <v>13243.57</v>
      </c>
      <c r="D280" s="49">
        <v>1000000</v>
      </c>
      <c r="E280" s="49">
        <v>50000</v>
      </c>
    </row>
    <row r="281" spans="1:5" ht="15.75" x14ac:dyDescent="0.25">
      <c r="A281" s="46" t="s">
        <v>113</v>
      </c>
      <c r="B281" s="45" t="s">
        <v>330</v>
      </c>
      <c r="C281" s="49">
        <v>423648.9</v>
      </c>
      <c r="D281" s="49">
        <v>1515960</v>
      </c>
      <c r="E281" s="49">
        <v>600000</v>
      </c>
    </row>
    <row r="282" spans="1:5" ht="15.75" x14ac:dyDescent="0.25">
      <c r="A282" s="46" t="s">
        <v>113</v>
      </c>
      <c r="B282" s="45" t="s">
        <v>443</v>
      </c>
      <c r="C282" s="49">
        <v>2500</v>
      </c>
      <c r="D282" s="49">
        <v>11910</v>
      </c>
      <c r="E282" s="49">
        <v>2500</v>
      </c>
    </row>
    <row r="283" spans="1:5" ht="15.75" x14ac:dyDescent="0.25">
      <c r="A283" s="46" t="s">
        <v>115</v>
      </c>
      <c r="B283" s="45" t="s">
        <v>362</v>
      </c>
      <c r="C283" s="49">
        <v>18256.59</v>
      </c>
      <c r="D283" s="51">
        <v>55000</v>
      </c>
      <c r="E283" s="49">
        <v>35000</v>
      </c>
    </row>
    <row r="284" spans="1:5" ht="15.75" x14ac:dyDescent="0.25">
      <c r="A284" s="46" t="s">
        <v>115</v>
      </c>
      <c r="B284" s="45" t="s">
        <v>363</v>
      </c>
      <c r="C284" s="49">
        <v>156331.6</v>
      </c>
      <c r="D284" s="51">
        <v>1118040</v>
      </c>
      <c r="E284" s="49">
        <v>667540</v>
      </c>
    </row>
    <row r="285" spans="1:5" ht="15.75" x14ac:dyDescent="0.25">
      <c r="A285" s="46" t="s">
        <v>115</v>
      </c>
      <c r="B285" s="45" t="s">
        <v>450</v>
      </c>
      <c r="C285" s="49">
        <v>52934.77</v>
      </c>
      <c r="D285" s="51">
        <v>323631</v>
      </c>
      <c r="E285" s="49">
        <v>0</v>
      </c>
    </row>
    <row r="286" spans="1:5" ht="15.75" x14ac:dyDescent="0.25">
      <c r="A286" s="46" t="s">
        <v>445</v>
      </c>
      <c r="B286" s="45" t="s">
        <v>428</v>
      </c>
      <c r="C286" s="49">
        <v>1730364.99</v>
      </c>
      <c r="D286" s="51">
        <v>2500000</v>
      </c>
      <c r="E286" s="51">
        <v>2500000</v>
      </c>
    </row>
    <row r="287" spans="1:5" ht="15.75" x14ac:dyDescent="0.25">
      <c r="A287" s="50" t="s">
        <v>264</v>
      </c>
      <c r="B287" s="45" t="s">
        <v>364</v>
      </c>
      <c r="C287" s="49">
        <v>14855.2</v>
      </c>
      <c r="D287" s="51">
        <v>21298</v>
      </c>
      <c r="E287" s="51">
        <v>8000</v>
      </c>
    </row>
    <row r="288" spans="1:5" ht="15.75" x14ac:dyDescent="0.25">
      <c r="A288" s="50" t="s">
        <v>479</v>
      </c>
      <c r="B288" s="45" t="s">
        <v>480</v>
      </c>
      <c r="C288" s="49">
        <v>19835.16</v>
      </c>
      <c r="D288" s="51">
        <v>0</v>
      </c>
      <c r="E288" s="51">
        <v>0</v>
      </c>
    </row>
    <row r="289" spans="1:5" ht="15.75" x14ac:dyDescent="0.25">
      <c r="A289" s="50" t="s">
        <v>507</v>
      </c>
      <c r="B289" s="45" t="s">
        <v>118</v>
      </c>
      <c r="C289" s="49">
        <v>21605.13</v>
      </c>
      <c r="D289" s="51">
        <v>0</v>
      </c>
      <c r="E289" s="51">
        <v>0</v>
      </c>
    </row>
    <row r="290" spans="1:5" ht="15.75" x14ac:dyDescent="0.25">
      <c r="A290" s="50" t="s">
        <v>174</v>
      </c>
      <c r="B290" s="48" t="s">
        <v>386</v>
      </c>
      <c r="C290" s="49">
        <v>15564.35</v>
      </c>
      <c r="D290" s="65">
        <v>23520</v>
      </c>
      <c r="E290" s="65">
        <v>26422</v>
      </c>
    </row>
    <row r="291" spans="1:5" ht="15.75" x14ac:dyDescent="0.25">
      <c r="A291" s="50" t="s">
        <v>404</v>
      </c>
      <c r="B291" s="48" t="s">
        <v>384</v>
      </c>
      <c r="C291" s="49">
        <v>120032.8</v>
      </c>
      <c r="D291" s="65">
        <v>133306</v>
      </c>
      <c r="E291" s="65">
        <v>148099</v>
      </c>
    </row>
    <row r="292" spans="1:5" ht="15.75" x14ac:dyDescent="0.25">
      <c r="A292" s="50" t="s">
        <v>451</v>
      </c>
      <c r="B292" s="48" t="s">
        <v>452</v>
      </c>
      <c r="C292" s="49">
        <v>9880</v>
      </c>
      <c r="D292" s="65">
        <v>0</v>
      </c>
      <c r="E292" s="65">
        <v>0</v>
      </c>
    </row>
    <row r="293" spans="1:5" ht="16.5" thickBot="1" x14ac:dyDescent="0.3">
      <c r="A293" s="50" t="s">
        <v>481</v>
      </c>
      <c r="B293" s="48" t="s">
        <v>482</v>
      </c>
      <c r="C293" s="49">
        <v>0</v>
      </c>
      <c r="D293" s="65">
        <v>5500</v>
      </c>
      <c r="E293" s="65">
        <v>5500</v>
      </c>
    </row>
    <row r="294" spans="1:5" ht="17.25" thickTop="1" thickBot="1" x14ac:dyDescent="0.3">
      <c r="A294" s="46"/>
      <c r="B294" s="10" t="s">
        <v>6</v>
      </c>
      <c r="C294" s="30">
        <f>SUM(C273:C293)</f>
        <v>7177915.6299999999</v>
      </c>
      <c r="D294" s="30">
        <f>SUM(D273:D293)</f>
        <v>20376212</v>
      </c>
      <c r="E294" s="30">
        <v>18749744</v>
      </c>
    </row>
    <row r="295" spans="1:5" ht="16.5" thickTop="1" x14ac:dyDescent="0.25">
      <c r="A295" s="46"/>
      <c r="B295" s="9"/>
      <c r="C295" s="31"/>
      <c r="D295" s="31"/>
      <c r="E295" s="31"/>
    </row>
    <row r="296" spans="1:5" ht="15.75" x14ac:dyDescent="0.25">
      <c r="A296" s="50" t="s">
        <v>318</v>
      </c>
      <c r="B296" s="44" t="s">
        <v>319</v>
      </c>
      <c r="C296" s="51">
        <v>1227912.0300000003</v>
      </c>
      <c r="D296" s="51">
        <v>2500000</v>
      </c>
      <c r="E296" s="49">
        <v>2500000</v>
      </c>
    </row>
    <row r="297" spans="1:5" ht="15.75" x14ac:dyDescent="0.25">
      <c r="A297" s="50" t="s">
        <v>318</v>
      </c>
      <c r="B297" s="45" t="s">
        <v>453</v>
      </c>
      <c r="C297" s="51">
        <v>0</v>
      </c>
      <c r="D297" s="51">
        <v>4888886</v>
      </c>
      <c r="E297" s="51">
        <v>5000000</v>
      </c>
    </row>
    <row r="298" spans="1:5" ht="15.75" x14ac:dyDescent="0.25">
      <c r="A298" s="50" t="s">
        <v>444</v>
      </c>
      <c r="B298" s="45" t="s">
        <v>446</v>
      </c>
      <c r="C298" s="51">
        <v>1730364.99</v>
      </c>
      <c r="D298" s="51">
        <v>2500000</v>
      </c>
      <c r="E298" s="51">
        <v>2500000</v>
      </c>
    </row>
    <row r="299" spans="1:5" ht="15.75" x14ac:dyDescent="0.25">
      <c r="A299" s="50" t="s">
        <v>444</v>
      </c>
      <c r="B299" s="45" t="s">
        <v>447</v>
      </c>
      <c r="C299" s="51">
        <v>2258093.67</v>
      </c>
      <c r="D299" s="51">
        <v>4000000</v>
      </c>
      <c r="E299" s="51">
        <v>4000000</v>
      </c>
    </row>
    <row r="300" spans="1:5" ht="15.75" x14ac:dyDescent="0.25">
      <c r="A300" s="50" t="s">
        <v>24</v>
      </c>
      <c r="B300" s="45" t="s">
        <v>378</v>
      </c>
      <c r="C300" s="51">
        <v>400</v>
      </c>
      <c r="D300" s="51">
        <v>25000</v>
      </c>
      <c r="E300" s="51">
        <v>5000</v>
      </c>
    </row>
    <row r="301" spans="1:5" ht="15.75" x14ac:dyDescent="0.25">
      <c r="A301" s="46" t="s">
        <v>241</v>
      </c>
      <c r="B301" s="45" t="s">
        <v>316</v>
      </c>
      <c r="C301" s="51">
        <v>87415.48</v>
      </c>
      <c r="D301" s="51">
        <v>106819</v>
      </c>
      <c r="E301" s="51">
        <v>99458</v>
      </c>
    </row>
    <row r="302" spans="1:5" ht="15.75" x14ac:dyDescent="0.25">
      <c r="A302" s="50" t="s">
        <v>37</v>
      </c>
      <c r="B302" s="45" t="s">
        <v>385</v>
      </c>
      <c r="C302" s="51">
        <v>10000</v>
      </c>
      <c r="D302" s="51">
        <v>11000</v>
      </c>
      <c r="E302" s="51">
        <v>11000</v>
      </c>
    </row>
    <row r="303" spans="1:5" ht="15.75" x14ac:dyDescent="0.25">
      <c r="A303" s="50" t="s">
        <v>152</v>
      </c>
      <c r="B303" s="45" t="s">
        <v>454</v>
      </c>
      <c r="C303" s="51">
        <v>52934.77</v>
      </c>
      <c r="D303" s="51">
        <v>323631</v>
      </c>
      <c r="E303" s="51">
        <v>0</v>
      </c>
    </row>
    <row r="304" spans="1:5" ht="15.75" x14ac:dyDescent="0.25">
      <c r="A304" s="46" t="s">
        <v>483</v>
      </c>
      <c r="B304" s="45" t="s">
        <v>317</v>
      </c>
      <c r="C304" s="51">
        <v>1197925.3999999999</v>
      </c>
      <c r="D304" s="51">
        <v>2374966</v>
      </c>
      <c r="E304" s="51">
        <v>3314246</v>
      </c>
    </row>
    <row r="305" spans="1:5" ht="15.75" x14ac:dyDescent="0.25">
      <c r="A305" s="46" t="s">
        <v>365</v>
      </c>
      <c r="B305" s="45" t="s">
        <v>403</v>
      </c>
      <c r="C305" s="51">
        <v>13243.57</v>
      </c>
      <c r="D305" s="51">
        <v>1000000</v>
      </c>
      <c r="E305" s="51">
        <v>50000</v>
      </c>
    </row>
    <row r="306" spans="1:5" ht="15.75" x14ac:dyDescent="0.25">
      <c r="A306" s="50" t="s">
        <v>59</v>
      </c>
      <c r="B306" s="45" t="s">
        <v>448</v>
      </c>
      <c r="C306" s="51">
        <v>2500</v>
      </c>
      <c r="D306" s="51">
        <v>11910</v>
      </c>
      <c r="E306" s="51">
        <v>2500</v>
      </c>
    </row>
    <row r="307" spans="1:5" ht="15.75" x14ac:dyDescent="0.25">
      <c r="A307" s="50" t="s">
        <v>494</v>
      </c>
      <c r="B307" s="45" t="s">
        <v>324</v>
      </c>
      <c r="C307" s="51">
        <v>589860.5</v>
      </c>
      <c r="D307" s="51">
        <v>2634000</v>
      </c>
      <c r="E307" s="51">
        <v>1267540</v>
      </c>
    </row>
    <row r="308" spans="1:5" ht="16.5" thickBot="1" x14ac:dyDescent="0.3">
      <c r="A308" s="50" t="s">
        <v>508</v>
      </c>
      <c r="B308" s="45" t="s">
        <v>226</v>
      </c>
      <c r="C308" s="51">
        <v>7265.2199999997392</v>
      </c>
      <c r="D308" s="51">
        <v>0</v>
      </c>
      <c r="E308" s="51">
        <v>0</v>
      </c>
    </row>
    <row r="309" spans="1:5" ht="17.25" thickTop="1" thickBot="1" x14ac:dyDescent="0.3">
      <c r="A309" s="46"/>
      <c r="B309" s="10" t="s">
        <v>50</v>
      </c>
      <c r="C309" s="55">
        <f>SUM(C296:C308)</f>
        <v>7177915.6299999999</v>
      </c>
      <c r="D309" s="55">
        <f>SUM(D296:D308)</f>
        <v>20376212</v>
      </c>
      <c r="E309" s="55">
        <v>18749744</v>
      </c>
    </row>
    <row r="310" spans="1:5" ht="17.25" thickTop="1" thickBot="1" x14ac:dyDescent="0.3">
      <c r="A310" s="46"/>
      <c r="B310" s="9"/>
      <c r="C310" s="66"/>
      <c r="D310" s="66"/>
      <c r="E310" s="66"/>
    </row>
    <row r="311" spans="1:5" ht="21" thickTop="1" thickBot="1" x14ac:dyDescent="0.45">
      <c r="A311" s="46"/>
      <c r="B311" s="20" t="s">
        <v>66</v>
      </c>
    </row>
    <row r="312" spans="1:5" ht="16.5" thickTop="1" x14ac:dyDescent="0.25">
      <c r="A312" s="46"/>
      <c r="B312" s="4" t="s">
        <v>2</v>
      </c>
    </row>
    <row r="313" spans="1:5" ht="15.75" x14ac:dyDescent="0.25">
      <c r="A313" s="46" t="s">
        <v>113</v>
      </c>
      <c r="B313" s="45" t="s">
        <v>114</v>
      </c>
      <c r="C313" s="29">
        <v>812425.2</v>
      </c>
      <c r="D313" s="29">
        <v>997545</v>
      </c>
      <c r="E313" s="29">
        <v>1488850</v>
      </c>
    </row>
    <row r="314" spans="1:5" ht="15.75" x14ac:dyDescent="0.25">
      <c r="A314" s="46" t="s">
        <v>115</v>
      </c>
      <c r="B314" s="45" t="s">
        <v>116</v>
      </c>
      <c r="C314" s="29">
        <v>63512.57</v>
      </c>
      <c r="D314" s="29">
        <v>104762</v>
      </c>
      <c r="E314" s="29">
        <v>137786</v>
      </c>
    </row>
    <row r="315" spans="1:5" ht="15.75" x14ac:dyDescent="0.25">
      <c r="A315" s="46" t="s">
        <v>117</v>
      </c>
      <c r="B315" s="45" t="s">
        <v>118</v>
      </c>
      <c r="C315" s="29">
        <v>23.5</v>
      </c>
      <c r="D315" s="29">
        <v>0</v>
      </c>
      <c r="E315" s="29">
        <v>0</v>
      </c>
    </row>
    <row r="316" spans="1:5" ht="15.75" x14ac:dyDescent="0.25">
      <c r="A316" s="50" t="s">
        <v>104</v>
      </c>
      <c r="B316" s="48" t="s">
        <v>119</v>
      </c>
      <c r="C316" s="29">
        <v>150838</v>
      </c>
      <c r="D316" s="29">
        <v>164403</v>
      </c>
      <c r="E316" s="29">
        <v>176257</v>
      </c>
    </row>
    <row r="317" spans="1:5" ht="15.75" x14ac:dyDescent="0.25">
      <c r="A317" s="50" t="s">
        <v>174</v>
      </c>
      <c r="B317" s="44" t="s">
        <v>183</v>
      </c>
      <c r="C317" s="29">
        <v>118658.43</v>
      </c>
      <c r="D317" s="29">
        <v>84225</v>
      </c>
      <c r="E317" s="29">
        <v>162000</v>
      </c>
    </row>
    <row r="318" spans="1:5" ht="16.5" thickBot="1" x14ac:dyDescent="0.3">
      <c r="A318" s="50" t="s">
        <v>219</v>
      </c>
      <c r="B318" s="48" t="s">
        <v>107</v>
      </c>
      <c r="C318" s="29">
        <v>22507.840000000084</v>
      </c>
      <c r="D318" s="29">
        <v>0</v>
      </c>
      <c r="E318" s="29">
        <v>0</v>
      </c>
    </row>
    <row r="319" spans="1:5" ht="17.25" thickTop="1" thickBot="1" x14ac:dyDescent="0.3">
      <c r="A319" s="46"/>
      <c r="B319" s="10" t="s">
        <v>6</v>
      </c>
      <c r="C319" s="30">
        <f>SUM(C313:C318)</f>
        <v>1167965.54</v>
      </c>
      <c r="D319" s="30">
        <f>SUM(D313:D318)</f>
        <v>1350935</v>
      </c>
      <c r="E319" s="30">
        <v>1964893</v>
      </c>
    </row>
    <row r="320" spans="1:5" ht="16.5" thickTop="1" x14ac:dyDescent="0.25">
      <c r="A320" s="46"/>
      <c r="B320" s="9"/>
      <c r="C320" s="31"/>
      <c r="D320" s="31"/>
      <c r="E320" s="31"/>
    </row>
    <row r="321" spans="1:5" ht="15.75" x14ac:dyDescent="0.25">
      <c r="A321" s="50" t="s">
        <v>405</v>
      </c>
      <c r="B321" s="44" t="s">
        <v>25</v>
      </c>
      <c r="C321" s="51">
        <v>1023379.49</v>
      </c>
      <c r="D321" s="51">
        <v>1103164</v>
      </c>
      <c r="E321" s="51">
        <v>1349962</v>
      </c>
    </row>
    <row r="322" spans="1:5" ht="15.75" x14ac:dyDescent="0.25">
      <c r="A322" s="50" t="s">
        <v>65</v>
      </c>
      <c r="B322" s="45" t="s">
        <v>291</v>
      </c>
      <c r="C322" s="51">
        <v>139395.05000000005</v>
      </c>
      <c r="D322" s="51">
        <v>244953</v>
      </c>
      <c r="E322" s="51">
        <v>264931</v>
      </c>
    </row>
    <row r="323" spans="1:5" ht="15.75" x14ac:dyDescent="0.25">
      <c r="A323" s="50" t="s">
        <v>406</v>
      </c>
      <c r="B323" s="44" t="s">
        <v>225</v>
      </c>
      <c r="C323" s="51">
        <v>5191</v>
      </c>
      <c r="D323" s="51">
        <v>2776</v>
      </c>
      <c r="E323" s="51">
        <v>0</v>
      </c>
    </row>
    <row r="324" spans="1:5" ht="16.5" thickBot="1" x14ac:dyDescent="0.3">
      <c r="A324" s="46" t="s">
        <v>288</v>
      </c>
      <c r="B324" s="44" t="s">
        <v>226</v>
      </c>
      <c r="C324" s="51">
        <v>0</v>
      </c>
      <c r="D324" s="51">
        <v>42</v>
      </c>
      <c r="E324" s="51">
        <v>350000</v>
      </c>
    </row>
    <row r="325" spans="1:5" ht="17.25" thickTop="1" thickBot="1" x14ac:dyDescent="0.3">
      <c r="A325" s="50" t="s">
        <v>65</v>
      </c>
      <c r="B325" s="10" t="s">
        <v>50</v>
      </c>
      <c r="C325" s="55">
        <f>SUM(C321:C324)</f>
        <v>1167965.54</v>
      </c>
      <c r="D325" s="55">
        <f>SUM(D321:D324)</f>
        <v>1350935</v>
      </c>
      <c r="E325" s="55">
        <v>1964893</v>
      </c>
    </row>
    <row r="326" spans="1:5" ht="17.25" thickTop="1" thickBot="1" x14ac:dyDescent="0.3">
      <c r="A326" s="46"/>
      <c r="B326" s="9"/>
      <c r="C326" s="31"/>
      <c r="D326" s="31"/>
      <c r="E326" s="31"/>
    </row>
    <row r="327" spans="1:5" ht="21" thickTop="1" thickBot="1" x14ac:dyDescent="0.45">
      <c r="A327" s="46"/>
      <c r="B327" s="20" t="s">
        <v>407</v>
      </c>
      <c r="C327" s="31"/>
      <c r="D327" s="31"/>
      <c r="E327" s="31"/>
    </row>
    <row r="328" spans="1:5" ht="16.5" thickTop="1" x14ac:dyDescent="0.25">
      <c r="A328" s="46"/>
      <c r="B328" s="4" t="s">
        <v>2</v>
      </c>
      <c r="C328" s="31"/>
      <c r="D328" s="31"/>
      <c r="E328" s="31"/>
    </row>
    <row r="329" spans="1:5" ht="15.75" x14ac:dyDescent="0.25">
      <c r="A329" s="46" t="s">
        <v>115</v>
      </c>
      <c r="B329" s="44" t="s">
        <v>116</v>
      </c>
      <c r="C329" s="29">
        <v>298171.57</v>
      </c>
      <c r="D329" s="29">
        <v>315911</v>
      </c>
      <c r="E329" s="29">
        <v>314200</v>
      </c>
    </row>
    <row r="330" spans="1:5" ht="15.75" x14ac:dyDescent="0.25">
      <c r="A330" s="46" t="s">
        <v>117</v>
      </c>
      <c r="B330" s="45" t="s">
        <v>118</v>
      </c>
      <c r="C330" s="29">
        <v>7692.5</v>
      </c>
      <c r="D330" s="29">
        <v>12144</v>
      </c>
      <c r="E330" s="29">
        <v>14000</v>
      </c>
    </row>
    <row r="331" spans="1:5" ht="16.5" thickBot="1" x14ac:dyDescent="0.3">
      <c r="A331" s="50" t="s">
        <v>219</v>
      </c>
      <c r="B331" s="44" t="s">
        <v>107</v>
      </c>
      <c r="C331" s="29">
        <v>0</v>
      </c>
      <c r="D331" s="29">
        <v>39177</v>
      </c>
      <c r="E331" s="29">
        <v>96770</v>
      </c>
    </row>
    <row r="332" spans="1:5" ht="17.25" thickTop="1" thickBot="1" x14ac:dyDescent="0.3">
      <c r="A332" s="46"/>
      <c r="B332" s="10" t="s">
        <v>6</v>
      </c>
      <c r="C332" s="30">
        <f>SUM(C329:C331)</f>
        <v>305864.07</v>
      </c>
      <c r="D332" s="30">
        <f>SUM(D329:D331)</f>
        <v>367232</v>
      </c>
      <c r="E332" s="30">
        <v>424970</v>
      </c>
    </row>
    <row r="333" spans="1:5" ht="16.5" thickTop="1" x14ac:dyDescent="0.25">
      <c r="A333" s="46"/>
      <c r="B333" s="9"/>
      <c r="C333" s="31"/>
      <c r="D333" s="31"/>
      <c r="E333" s="31"/>
    </row>
    <row r="334" spans="1:5" ht="15.75" x14ac:dyDescent="0.25">
      <c r="A334" s="50" t="s">
        <v>408</v>
      </c>
      <c r="B334" s="44" t="s">
        <v>25</v>
      </c>
      <c r="C334" s="29">
        <v>165910.92000000001</v>
      </c>
      <c r="D334" s="29">
        <v>225000</v>
      </c>
      <c r="E334" s="29">
        <v>287750</v>
      </c>
    </row>
    <row r="335" spans="1:5" ht="15.75" x14ac:dyDescent="0.25">
      <c r="A335" s="50" t="s">
        <v>71</v>
      </c>
      <c r="B335" s="45" t="s">
        <v>291</v>
      </c>
      <c r="C335" s="29">
        <v>55010</v>
      </c>
      <c r="D335" s="29">
        <v>92232</v>
      </c>
      <c r="E335" s="29">
        <v>100682</v>
      </c>
    </row>
    <row r="336" spans="1:5" ht="15.75" x14ac:dyDescent="0.25">
      <c r="A336" s="50" t="s">
        <v>409</v>
      </c>
      <c r="B336" s="44" t="s">
        <v>225</v>
      </c>
      <c r="C336" s="29">
        <v>0</v>
      </c>
      <c r="D336" s="29">
        <v>0</v>
      </c>
      <c r="E336" s="29">
        <v>0</v>
      </c>
    </row>
    <row r="337" spans="1:5" ht="16.5" thickBot="1" x14ac:dyDescent="0.3">
      <c r="A337" s="46" t="s">
        <v>289</v>
      </c>
      <c r="B337" s="44" t="s">
        <v>226</v>
      </c>
      <c r="C337" s="29">
        <v>84943.15</v>
      </c>
      <c r="D337" s="29">
        <v>50000</v>
      </c>
      <c r="E337" s="29">
        <v>36538</v>
      </c>
    </row>
    <row r="338" spans="1:5" ht="17.25" thickTop="1" thickBot="1" x14ac:dyDescent="0.3">
      <c r="A338" s="50"/>
      <c r="B338" s="10" t="s">
        <v>50</v>
      </c>
      <c r="C338" s="35">
        <f>SUM(C334:C337)</f>
        <v>305864.07</v>
      </c>
      <c r="D338" s="35">
        <f>SUM(D334:D337)</f>
        <v>367232</v>
      </c>
      <c r="E338" s="35">
        <v>424970</v>
      </c>
    </row>
    <row r="339" spans="1:5" ht="17.25" thickTop="1" thickBot="1" x14ac:dyDescent="0.3">
      <c r="A339" s="46"/>
      <c r="B339" s="9"/>
    </row>
    <row r="340" spans="1:5" ht="21" thickTop="1" thickBot="1" x14ac:dyDescent="0.45">
      <c r="A340" s="46"/>
      <c r="B340" s="20" t="s">
        <v>347</v>
      </c>
      <c r="C340" s="31"/>
      <c r="D340" s="31"/>
      <c r="E340" s="31"/>
    </row>
    <row r="341" spans="1:5" ht="16.5" thickTop="1" x14ac:dyDescent="0.25">
      <c r="A341" s="46"/>
      <c r="B341" s="4" t="s">
        <v>2</v>
      </c>
      <c r="C341" s="31"/>
      <c r="D341" s="31"/>
      <c r="E341" s="31"/>
    </row>
    <row r="342" spans="1:5" ht="15.75" x14ac:dyDescent="0.25">
      <c r="A342" s="46" t="s">
        <v>113</v>
      </c>
      <c r="B342" s="44" t="s">
        <v>121</v>
      </c>
      <c r="C342" s="29">
        <v>0</v>
      </c>
      <c r="D342" s="29">
        <v>0</v>
      </c>
      <c r="E342" s="29">
        <v>0</v>
      </c>
    </row>
    <row r="343" spans="1:5" ht="15.75" x14ac:dyDescent="0.25">
      <c r="A343" s="46" t="s">
        <v>115</v>
      </c>
      <c r="B343" s="45" t="s">
        <v>116</v>
      </c>
      <c r="C343" s="29">
        <v>2326877.2400000002</v>
      </c>
      <c r="D343" s="29">
        <v>3074938</v>
      </c>
      <c r="E343" s="29">
        <v>3431264</v>
      </c>
    </row>
    <row r="344" spans="1:5" ht="15.75" x14ac:dyDescent="0.25">
      <c r="A344" s="46" t="s">
        <v>117</v>
      </c>
      <c r="B344" s="45" t="s">
        <v>118</v>
      </c>
      <c r="C344" s="29">
        <v>0</v>
      </c>
      <c r="D344" s="29">
        <v>0</v>
      </c>
      <c r="E344" s="29">
        <v>0</v>
      </c>
    </row>
    <row r="345" spans="1:5" ht="16.5" thickBot="1" x14ac:dyDescent="0.3">
      <c r="A345" s="50" t="s">
        <v>104</v>
      </c>
      <c r="B345" s="48" t="s">
        <v>119</v>
      </c>
      <c r="C345" s="29">
        <v>341816.2</v>
      </c>
      <c r="D345" s="29">
        <v>0</v>
      </c>
      <c r="E345" s="29">
        <v>0</v>
      </c>
    </row>
    <row r="346" spans="1:5" ht="17.25" thickTop="1" thickBot="1" x14ac:dyDescent="0.3">
      <c r="A346" s="46"/>
      <c r="B346" s="10" t="s">
        <v>6</v>
      </c>
      <c r="C346" s="30">
        <f>SUM(C342:C345)</f>
        <v>2668693.4400000004</v>
      </c>
      <c r="D346" s="30">
        <f>SUM(D342:D345)</f>
        <v>3074938</v>
      </c>
      <c r="E346" s="30">
        <v>3431264</v>
      </c>
    </row>
    <row r="347" spans="1:5" ht="16.5" thickTop="1" x14ac:dyDescent="0.25">
      <c r="A347" s="46"/>
      <c r="B347" s="9"/>
      <c r="C347" s="31"/>
      <c r="D347" s="31"/>
      <c r="E347" s="31"/>
    </row>
    <row r="348" spans="1:5" ht="15.75" x14ac:dyDescent="0.25">
      <c r="A348" s="46"/>
      <c r="B348" s="4" t="s">
        <v>7</v>
      </c>
      <c r="C348" s="31"/>
      <c r="D348" s="31"/>
      <c r="E348" s="31"/>
    </row>
    <row r="349" spans="1:5" ht="15.75" x14ac:dyDescent="0.25">
      <c r="A349" s="50" t="s">
        <v>368</v>
      </c>
      <c r="B349" s="44" t="s">
        <v>369</v>
      </c>
      <c r="C349" s="29">
        <v>2276345.9500000002</v>
      </c>
      <c r="D349" s="29">
        <v>2405706</v>
      </c>
      <c r="E349" s="29">
        <v>2599520</v>
      </c>
    </row>
    <row r="350" spans="1:5" ht="15.75" x14ac:dyDescent="0.25">
      <c r="A350" s="50"/>
      <c r="B350" s="42" t="s">
        <v>429</v>
      </c>
      <c r="C350" s="43">
        <v>1693662.54</v>
      </c>
      <c r="D350" s="43">
        <v>1948064</v>
      </c>
      <c r="E350" s="43">
        <v>2066689</v>
      </c>
    </row>
    <row r="351" spans="1:5" ht="15.75" x14ac:dyDescent="0.25">
      <c r="A351" s="50"/>
      <c r="B351" s="42" t="s">
        <v>432</v>
      </c>
      <c r="C351" s="43">
        <v>377316.22</v>
      </c>
      <c r="D351" s="43">
        <v>217281</v>
      </c>
      <c r="E351" s="43">
        <v>324963</v>
      </c>
    </row>
    <row r="352" spans="1:5" ht="15.75" x14ac:dyDescent="0.25">
      <c r="A352" s="50"/>
      <c r="B352" s="42" t="s">
        <v>430</v>
      </c>
      <c r="C352" s="43">
        <v>0</v>
      </c>
      <c r="D352" s="43">
        <v>0</v>
      </c>
      <c r="E352" s="43">
        <v>0</v>
      </c>
    </row>
    <row r="353" spans="1:5" ht="15.75" x14ac:dyDescent="0.25">
      <c r="A353" s="50"/>
      <c r="B353" s="42" t="s">
        <v>431</v>
      </c>
      <c r="C353" s="43">
        <v>205367.19000000018</v>
      </c>
      <c r="D353" s="43">
        <f>D349-SUM(D350:D352)</f>
        <v>240361</v>
      </c>
      <c r="E353" s="43">
        <v>207868</v>
      </c>
    </row>
    <row r="354" spans="1:5" ht="15.75" x14ac:dyDescent="0.25">
      <c r="A354" s="50" t="s">
        <v>370</v>
      </c>
      <c r="B354" s="44" t="s">
        <v>371</v>
      </c>
      <c r="C354" s="29">
        <v>129302.45</v>
      </c>
      <c r="D354" s="29">
        <v>129779</v>
      </c>
      <c r="E354" s="29">
        <v>125092</v>
      </c>
    </row>
    <row r="355" spans="1:5" ht="15.75" x14ac:dyDescent="0.25">
      <c r="A355" s="50"/>
      <c r="B355" s="42" t="s">
        <v>429</v>
      </c>
      <c r="C355" s="43">
        <v>103502.03</v>
      </c>
      <c r="D355" s="43">
        <v>103192</v>
      </c>
      <c r="E355" s="43">
        <v>111038</v>
      </c>
    </row>
    <row r="356" spans="1:5" ht="15.75" x14ac:dyDescent="0.25">
      <c r="A356" s="50"/>
      <c r="B356" s="42" t="s">
        <v>432</v>
      </c>
      <c r="C356" s="43">
        <v>13279.05</v>
      </c>
      <c r="D356" s="43">
        <v>13397</v>
      </c>
      <c r="E356" s="43">
        <v>1704</v>
      </c>
    </row>
    <row r="357" spans="1:5" ht="15.75" x14ac:dyDescent="0.25">
      <c r="A357" s="50"/>
      <c r="B357" s="42" t="s">
        <v>430</v>
      </c>
      <c r="C357" s="43">
        <v>0</v>
      </c>
      <c r="D357" s="43">
        <v>0</v>
      </c>
      <c r="E357" s="43">
        <v>0</v>
      </c>
    </row>
    <row r="358" spans="1:5" ht="15.75" x14ac:dyDescent="0.25">
      <c r="A358" s="50"/>
      <c r="B358" s="42" t="s">
        <v>431</v>
      </c>
      <c r="C358" s="43">
        <v>12521.369999999995</v>
      </c>
      <c r="D358" s="43">
        <v>13190</v>
      </c>
      <c r="E358" s="43">
        <v>12350</v>
      </c>
    </row>
    <row r="359" spans="1:5" ht="15.75" x14ac:dyDescent="0.25">
      <c r="A359" s="50" t="s">
        <v>372</v>
      </c>
      <c r="B359" s="44" t="s">
        <v>495</v>
      </c>
      <c r="C359" s="29">
        <v>122651.28</v>
      </c>
      <c r="D359" s="29">
        <v>130442</v>
      </c>
      <c r="E359" s="29">
        <v>108635</v>
      </c>
    </row>
    <row r="360" spans="1:5" ht="15.75" x14ac:dyDescent="0.25">
      <c r="A360" s="50"/>
      <c r="B360" s="42" t="s">
        <v>429</v>
      </c>
      <c r="C360" s="43">
        <v>110915.8</v>
      </c>
      <c r="D360" s="43">
        <v>112660</v>
      </c>
      <c r="E360" s="43">
        <v>102854</v>
      </c>
    </row>
    <row r="361" spans="1:5" ht="15.75" x14ac:dyDescent="0.25">
      <c r="A361" s="50"/>
      <c r="B361" s="42" t="s">
        <v>432</v>
      </c>
      <c r="C361" s="43">
        <v>10484.85</v>
      </c>
      <c r="D361" s="43">
        <v>13397</v>
      </c>
      <c r="E361" s="43">
        <v>1704</v>
      </c>
    </row>
    <row r="362" spans="1:5" ht="15.75" x14ac:dyDescent="0.25">
      <c r="A362" s="50"/>
      <c r="B362" s="42" t="s">
        <v>430</v>
      </c>
      <c r="C362" s="43">
        <v>0</v>
      </c>
      <c r="D362" s="43">
        <v>0</v>
      </c>
      <c r="E362" s="43">
        <v>0</v>
      </c>
    </row>
    <row r="363" spans="1:5" ht="15.75" x14ac:dyDescent="0.25">
      <c r="A363" s="50"/>
      <c r="B363" s="42" t="s">
        <v>431</v>
      </c>
      <c r="C363" s="43">
        <v>1250.6299999999901</v>
      </c>
      <c r="D363" s="43">
        <v>4385</v>
      </c>
      <c r="E363" s="43">
        <v>4077</v>
      </c>
    </row>
    <row r="364" spans="1:5" ht="15.75" x14ac:dyDescent="0.25">
      <c r="A364" s="50" t="s">
        <v>373</v>
      </c>
      <c r="B364" s="44" t="s">
        <v>374</v>
      </c>
      <c r="C364" s="29">
        <v>140393.76</v>
      </c>
      <c r="D364" s="29">
        <v>158226</v>
      </c>
      <c r="E364" s="29">
        <v>159641</v>
      </c>
    </row>
    <row r="365" spans="1:5" ht="15.75" x14ac:dyDescent="0.25">
      <c r="A365" s="50"/>
      <c r="B365" s="42" t="s">
        <v>429</v>
      </c>
      <c r="C365" s="43">
        <v>113757.06</v>
      </c>
      <c r="D365" s="43">
        <v>141534</v>
      </c>
      <c r="E365" s="43">
        <v>119029</v>
      </c>
    </row>
    <row r="366" spans="1:5" ht="15.75" x14ac:dyDescent="0.25">
      <c r="A366" s="50"/>
      <c r="B366" s="42" t="s">
        <v>432</v>
      </c>
      <c r="C366" s="43">
        <v>25051.49</v>
      </c>
      <c r="D366" s="43">
        <v>12797</v>
      </c>
      <c r="E366" s="43">
        <v>36862</v>
      </c>
    </row>
    <row r="367" spans="1:5" ht="15.75" x14ac:dyDescent="0.25">
      <c r="A367" s="50"/>
      <c r="B367" s="42" t="s">
        <v>430</v>
      </c>
      <c r="C367" s="43">
        <v>0</v>
      </c>
      <c r="D367" s="43">
        <v>0</v>
      </c>
      <c r="E367" s="43">
        <v>0</v>
      </c>
    </row>
    <row r="368" spans="1:5" ht="15.75" x14ac:dyDescent="0.25">
      <c r="A368" s="50"/>
      <c r="B368" s="42" t="s">
        <v>431</v>
      </c>
      <c r="C368" s="43">
        <v>1585.210000000021</v>
      </c>
      <c r="D368" s="43">
        <v>3895</v>
      </c>
      <c r="E368" s="43">
        <v>3750</v>
      </c>
    </row>
    <row r="369" spans="1:5" ht="16.5" thickBot="1" x14ac:dyDescent="0.3">
      <c r="A369" s="46" t="s">
        <v>375</v>
      </c>
      <c r="B369" s="44" t="s">
        <v>226</v>
      </c>
      <c r="C369" s="29">
        <v>0</v>
      </c>
      <c r="D369" s="29">
        <v>250785</v>
      </c>
      <c r="E369" s="29">
        <v>438376</v>
      </c>
    </row>
    <row r="370" spans="1:5" ht="17.25" thickTop="1" thickBot="1" x14ac:dyDescent="0.3">
      <c r="A370" s="46"/>
      <c r="B370" s="10" t="s">
        <v>50</v>
      </c>
      <c r="C370" s="30">
        <f>C349+C354+C359+C364+C369</f>
        <v>2668693.4400000004</v>
      </c>
      <c r="D370" s="30">
        <f>D349+D354+D359+D364+D369</f>
        <v>3074938</v>
      </c>
      <c r="E370" s="30">
        <v>3431264</v>
      </c>
    </row>
    <row r="371" spans="1:5" ht="17.25" thickTop="1" thickBot="1" x14ac:dyDescent="0.3">
      <c r="A371" s="46"/>
      <c r="B371" s="9"/>
      <c r="C371" s="31"/>
      <c r="D371" s="31"/>
      <c r="E371" s="31"/>
    </row>
    <row r="372" spans="1:5" ht="21" thickTop="1" thickBot="1" x14ac:dyDescent="0.45">
      <c r="A372" s="46"/>
      <c r="B372" s="20" t="s">
        <v>176</v>
      </c>
    </row>
    <row r="373" spans="1:5" ht="16.5" thickTop="1" x14ac:dyDescent="0.25">
      <c r="A373" s="46"/>
      <c r="B373" s="4" t="s">
        <v>2</v>
      </c>
    </row>
    <row r="374" spans="1:5" ht="15.75" x14ac:dyDescent="0.25">
      <c r="A374" s="46" t="s">
        <v>72</v>
      </c>
      <c r="B374" s="44" t="s">
        <v>184</v>
      </c>
      <c r="C374" s="29">
        <v>2343607.3199999998</v>
      </c>
      <c r="D374" s="29">
        <v>2249500</v>
      </c>
      <c r="E374" s="29">
        <v>2607000</v>
      </c>
    </row>
    <row r="375" spans="1:5" ht="15.75" x14ac:dyDescent="0.25">
      <c r="A375" s="46" t="s">
        <v>185</v>
      </c>
      <c r="B375" s="45" t="s">
        <v>186</v>
      </c>
      <c r="C375" s="29">
        <v>976503.05</v>
      </c>
      <c r="D375" s="29">
        <v>937300</v>
      </c>
      <c r="E375" s="29">
        <v>1086000</v>
      </c>
    </row>
    <row r="376" spans="1:5" ht="15.75" x14ac:dyDescent="0.25">
      <c r="A376" s="46" t="s">
        <v>117</v>
      </c>
      <c r="B376" s="45" t="s">
        <v>118</v>
      </c>
      <c r="C376" s="29">
        <v>1038</v>
      </c>
      <c r="D376" s="29">
        <v>0</v>
      </c>
      <c r="E376" s="29">
        <v>2000</v>
      </c>
    </row>
    <row r="377" spans="1:5" ht="16.5" thickBot="1" x14ac:dyDescent="0.3">
      <c r="A377" s="50" t="s">
        <v>219</v>
      </c>
      <c r="B377" s="44" t="s">
        <v>107</v>
      </c>
      <c r="C377" s="29">
        <v>0</v>
      </c>
      <c r="D377" s="29">
        <v>0</v>
      </c>
      <c r="E377" s="29">
        <v>681000</v>
      </c>
    </row>
    <row r="378" spans="1:5" ht="17.25" thickTop="1" thickBot="1" x14ac:dyDescent="0.3">
      <c r="A378" s="46"/>
      <c r="B378" s="10" t="s">
        <v>6</v>
      </c>
      <c r="C378" s="30">
        <f>SUM(C374:C377)</f>
        <v>3321148.37</v>
      </c>
      <c r="D378" s="30">
        <f>SUM(D374:D377)</f>
        <v>3186800</v>
      </c>
      <c r="E378" s="30">
        <v>4376000</v>
      </c>
    </row>
    <row r="379" spans="1:5" ht="16.5" thickTop="1" x14ac:dyDescent="0.25">
      <c r="A379" s="46"/>
      <c r="B379" s="4"/>
    </row>
    <row r="380" spans="1:5" ht="15.75" x14ac:dyDescent="0.25">
      <c r="A380" s="46"/>
      <c r="B380" s="4" t="s">
        <v>7</v>
      </c>
    </row>
    <row r="381" spans="1:5" ht="15.75" x14ac:dyDescent="0.25">
      <c r="A381" s="50" t="s">
        <v>160</v>
      </c>
      <c r="B381" s="44" t="s">
        <v>123</v>
      </c>
      <c r="C381" s="29">
        <v>1678926</v>
      </c>
      <c r="D381" s="29">
        <v>1626907</v>
      </c>
      <c r="E381" s="29">
        <v>1627061</v>
      </c>
    </row>
    <row r="382" spans="1:5" ht="15.75" x14ac:dyDescent="0.25">
      <c r="A382" s="50" t="s">
        <v>160</v>
      </c>
      <c r="B382" s="44" t="s">
        <v>410</v>
      </c>
      <c r="C382" s="29">
        <v>113000</v>
      </c>
      <c r="D382" s="29">
        <v>113000</v>
      </c>
      <c r="E382" s="29">
        <v>163000</v>
      </c>
    </row>
    <row r="383" spans="1:5" ht="15.75" x14ac:dyDescent="0.25">
      <c r="A383" s="50" t="s">
        <v>73</v>
      </c>
      <c r="B383" s="44" t="s">
        <v>171</v>
      </c>
      <c r="C383" s="29">
        <v>0</v>
      </c>
      <c r="D383" s="29">
        <v>1500</v>
      </c>
      <c r="E383" s="29">
        <v>1500</v>
      </c>
    </row>
    <row r="384" spans="1:5" ht="15.75" x14ac:dyDescent="0.25">
      <c r="A384" s="50" t="s">
        <v>290</v>
      </c>
      <c r="B384" s="45" t="s">
        <v>266</v>
      </c>
      <c r="C384" s="29">
        <v>1220969</v>
      </c>
      <c r="D384" s="29">
        <v>1425000</v>
      </c>
      <c r="E384" s="29">
        <v>1588000</v>
      </c>
    </row>
    <row r="385" spans="1:5" ht="16.5" thickBot="1" x14ac:dyDescent="0.3">
      <c r="A385" s="50" t="s">
        <v>172</v>
      </c>
      <c r="B385" s="44" t="s">
        <v>226</v>
      </c>
      <c r="C385" s="29">
        <v>308253.37000000011</v>
      </c>
      <c r="D385" s="29">
        <v>20393</v>
      </c>
      <c r="E385" s="29">
        <v>996439</v>
      </c>
    </row>
    <row r="386" spans="1:5" ht="17.25" thickTop="1" thickBot="1" x14ac:dyDescent="0.3">
      <c r="A386" s="46" t="s">
        <v>8</v>
      </c>
      <c r="B386" s="10" t="s">
        <v>50</v>
      </c>
      <c r="C386" s="30">
        <f>SUM(C381:C385)</f>
        <v>3321148.37</v>
      </c>
      <c r="D386" s="30">
        <f>SUM(D381:D385)</f>
        <v>3186800</v>
      </c>
      <c r="E386" s="30">
        <v>4376000</v>
      </c>
    </row>
    <row r="387" spans="1:5" ht="17.25" thickTop="1" thickBot="1" x14ac:dyDescent="0.3">
      <c r="A387" s="46"/>
      <c r="B387" s="4"/>
    </row>
    <row r="388" spans="1:5" ht="21" thickTop="1" thickBot="1" x14ac:dyDescent="0.45">
      <c r="A388" s="46"/>
      <c r="B388" s="20" t="s">
        <v>177</v>
      </c>
    </row>
    <row r="389" spans="1:5" ht="16.5" thickTop="1" x14ac:dyDescent="0.25">
      <c r="A389" s="46"/>
      <c r="B389" s="4" t="s">
        <v>2</v>
      </c>
    </row>
    <row r="390" spans="1:5" ht="15.75" x14ac:dyDescent="0.25">
      <c r="A390" s="50" t="s">
        <v>250</v>
      </c>
      <c r="B390" s="44" t="s">
        <v>74</v>
      </c>
      <c r="C390" s="29">
        <v>7609728.5</v>
      </c>
      <c r="D390" s="29">
        <v>8138000</v>
      </c>
      <c r="E390" s="29">
        <v>8375000</v>
      </c>
    </row>
    <row r="391" spans="1:5" ht="15.75" x14ac:dyDescent="0.25">
      <c r="A391" s="50" t="s">
        <v>251</v>
      </c>
      <c r="B391" s="44" t="s">
        <v>122</v>
      </c>
      <c r="C391" s="29">
        <v>1087058.8400000001</v>
      </c>
      <c r="D391" s="29">
        <v>1161000</v>
      </c>
      <c r="E391" s="29">
        <v>1175000</v>
      </c>
    </row>
    <row r="392" spans="1:5" ht="15.75" x14ac:dyDescent="0.25">
      <c r="A392" s="46" t="s">
        <v>113</v>
      </c>
      <c r="B392" s="44" t="s">
        <v>121</v>
      </c>
      <c r="C392" s="29">
        <v>0</v>
      </c>
      <c r="D392" s="29">
        <v>0</v>
      </c>
      <c r="E392" s="29">
        <v>0</v>
      </c>
    </row>
    <row r="393" spans="1:5" ht="15.75" x14ac:dyDescent="0.25">
      <c r="A393" s="46" t="s">
        <v>115</v>
      </c>
      <c r="B393" s="44" t="s">
        <v>116</v>
      </c>
      <c r="C393" s="29">
        <v>1010</v>
      </c>
      <c r="D393" s="29">
        <v>27400</v>
      </c>
      <c r="E393" s="29">
        <v>14200</v>
      </c>
    </row>
    <row r="394" spans="1:5" ht="15.75" x14ac:dyDescent="0.25">
      <c r="A394" s="50" t="s">
        <v>391</v>
      </c>
      <c r="B394" s="44" t="s">
        <v>19</v>
      </c>
      <c r="C394" s="49">
        <v>237040.68</v>
      </c>
      <c r="D394" s="49">
        <v>250000</v>
      </c>
      <c r="E394" s="49">
        <v>165000</v>
      </c>
    </row>
    <row r="395" spans="1:5" ht="15.75" x14ac:dyDescent="0.25">
      <c r="A395" s="46" t="s">
        <v>117</v>
      </c>
      <c r="B395" s="45" t="s">
        <v>118</v>
      </c>
      <c r="C395" s="29">
        <v>87186.14</v>
      </c>
      <c r="D395" s="29">
        <v>178676</v>
      </c>
      <c r="E395" s="29">
        <v>0</v>
      </c>
    </row>
    <row r="396" spans="1:5" ht="16.5" thickBot="1" x14ac:dyDescent="0.3">
      <c r="A396" s="50" t="s">
        <v>219</v>
      </c>
      <c r="B396" s="44" t="s">
        <v>107</v>
      </c>
      <c r="C396" s="29">
        <v>0</v>
      </c>
      <c r="D396" s="29">
        <v>5603924</v>
      </c>
      <c r="E396" s="29">
        <v>10608000</v>
      </c>
    </row>
    <row r="397" spans="1:5" ht="17.25" thickTop="1" thickBot="1" x14ac:dyDescent="0.3">
      <c r="A397" s="46"/>
      <c r="B397" s="10" t="s">
        <v>6</v>
      </c>
      <c r="C397" s="30">
        <f>SUM(C390:C396)</f>
        <v>9022024.1600000001</v>
      </c>
      <c r="D397" s="30">
        <f>SUM(D390:D396)</f>
        <v>15359000</v>
      </c>
      <c r="E397" s="30">
        <v>20337200</v>
      </c>
    </row>
    <row r="398" spans="1:5" ht="16.5" thickTop="1" x14ac:dyDescent="0.25">
      <c r="A398" s="46"/>
      <c r="B398" s="9"/>
      <c r="C398" s="31"/>
      <c r="D398" s="31"/>
      <c r="E398" s="31"/>
    </row>
    <row r="399" spans="1:5" ht="15.75" x14ac:dyDescent="0.25">
      <c r="A399" s="46"/>
      <c r="B399" s="4" t="s">
        <v>7</v>
      </c>
      <c r="C399" s="31"/>
      <c r="D399" s="31"/>
      <c r="E399" s="31"/>
    </row>
    <row r="400" spans="1:5" ht="15.75" x14ac:dyDescent="0.25">
      <c r="A400" s="50" t="s">
        <v>45</v>
      </c>
      <c r="B400" s="45" t="s">
        <v>425</v>
      </c>
      <c r="C400" s="29">
        <v>1355503.04</v>
      </c>
      <c r="D400" s="29">
        <v>3296345</v>
      </c>
      <c r="E400" s="29">
        <v>1295430</v>
      </c>
    </row>
    <row r="401" spans="1:5" ht="15.75" x14ac:dyDescent="0.25">
      <c r="A401" s="50"/>
      <c r="B401" s="42" t="s">
        <v>429</v>
      </c>
      <c r="C401" s="43">
        <v>752636.8</v>
      </c>
      <c r="D401" s="43">
        <v>780568</v>
      </c>
      <c r="E401" s="43">
        <v>816043</v>
      </c>
    </row>
    <row r="402" spans="1:5" ht="15.75" x14ac:dyDescent="0.25">
      <c r="A402" s="50"/>
      <c r="B402" s="42" t="s">
        <v>432</v>
      </c>
      <c r="C402" s="43">
        <v>138901.98000000001</v>
      </c>
      <c r="D402" s="43">
        <v>146280</v>
      </c>
      <c r="E402" s="43">
        <v>168584</v>
      </c>
    </row>
    <row r="403" spans="1:5" ht="15.75" x14ac:dyDescent="0.25">
      <c r="A403" s="50"/>
      <c r="B403" s="42" t="s">
        <v>430</v>
      </c>
      <c r="C403" s="43">
        <v>5539.95</v>
      </c>
      <c r="D403" s="43">
        <f>11346+450000</f>
        <v>461346</v>
      </c>
      <c r="E403" s="43">
        <v>0</v>
      </c>
    </row>
    <row r="404" spans="1:5" ht="15.75" x14ac:dyDescent="0.25">
      <c r="A404" s="50"/>
      <c r="B404" s="42" t="s">
        <v>431</v>
      </c>
      <c r="C404" s="43">
        <v>458424.31000000006</v>
      </c>
      <c r="D404" s="43">
        <f>D400-SUM(D401:D403)</f>
        <v>1908151</v>
      </c>
      <c r="E404" s="43">
        <v>310803</v>
      </c>
    </row>
    <row r="405" spans="1:5" ht="15.75" x14ac:dyDescent="0.25">
      <c r="A405" s="50" t="s">
        <v>178</v>
      </c>
      <c r="B405" s="45" t="s">
        <v>291</v>
      </c>
      <c r="C405" s="29">
        <v>237428.05</v>
      </c>
      <c r="D405" s="29">
        <v>241500</v>
      </c>
      <c r="E405" s="29">
        <v>241500</v>
      </c>
    </row>
    <row r="406" spans="1:5" ht="15.75" x14ac:dyDescent="0.25">
      <c r="A406" s="50" t="s">
        <v>178</v>
      </c>
      <c r="B406" s="45" t="s">
        <v>379</v>
      </c>
      <c r="C406" s="29">
        <v>462650.72</v>
      </c>
      <c r="D406" s="29">
        <v>1151759</v>
      </c>
      <c r="E406" s="29">
        <v>1169118</v>
      </c>
    </row>
    <row r="407" spans="1:5" ht="15.75" x14ac:dyDescent="0.25">
      <c r="A407" s="46" t="s">
        <v>124</v>
      </c>
      <c r="B407" s="45" t="s">
        <v>75</v>
      </c>
      <c r="C407" s="29">
        <v>103209.5</v>
      </c>
      <c r="D407" s="29">
        <v>104257</v>
      </c>
      <c r="E407" s="29">
        <v>98218</v>
      </c>
    </row>
    <row r="408" spans="1:5" ht="15.75" x14ac:dyDescent="0.25">
      <c r="A408" s="50" t="s">
        <v>478</v>
      </c>
      <c r="B408" s="45" t="s">
        <v>469</v>
      </c>
      <c r="C408" s="29">
        <v>0</v>
      </c>
      <c r="D408" s="29">
        <v>0</v>
      </c>
      <c r="E408" s="29">
        <v>0</v>
      </c>
    </row>
    <row r="409" spans="1:5" ht="15.75" x14ac:dyDescent="0.25">
      <c r="A409" s="46" t="s">
        <v>76</v>
      </c>
      <c r="B409" s="45" t="s">
        <v>266</v>
      </c>
      <c r="C409" s="29">
        <v>1045934.6</v>
      </c>
      <c r="D409" s="29">
        <v>796151</v>
      </c>
      <c r="E409" s="29">
        <v>625869</v>
      </c>
    </row>
    <row r="410" spans="1:5" ht="15.75" x14ac:dyDescent="0.25">
      <c r="A410" s="46" t="s">
        <v>76</v>
      </c>
      <c r="B410" s="45" t="s">
        <v>380</v>
      </c>
      <c r="C410" s="29">
        <v>281970.27</v>
      </c>
      <c r="D410" s="29">
        <v>285426</v>
      </c>
      <c r="E410" s="29">
        <v>289476</v>
      </c>
    </row>
    <row r="411" spans="1:5" ht="15.75" x14ac:dyDescent="0.25">
      <c r="A411" s="46" t="s">
        <v>76</v>
      </c>
      <c r="B411" s="45" t="s">
        <v>390</v>
      </c>
      <c r="C411" s="29">
        <v>0</v>
      </c>
      <c r="D411" s="29">
        <v>0</v>
      </c>
      <c r="E411" s="29">
        <v>222000</v>
      </c>
    </row>
    <row r="412" spans="1:5" ht="15.75" x14ac:dyDescent="0.25">
      <c r="A412" s="46" t="s">
        <v>76</v>
      </c>
      <c r="B412" s="45" t="s">
        <v>394</v>
      </c>
      <c r="C412" s="29">
        <v>379580.85</v>
      </c>
      <c r="D412" s="29">
        <v>600000</v>
      </c>
      <c r="E412" s="29">
        <v>600000</v>
      </c>
    </row>
    <row r="413" spans="1:5" ht="15.75" x14ac:dyDescent="0.25">
      <c r="A413" s="46" t="s">
        <v>165</v>
      </c>
      <c r="B413" s="45" t="s">
        <v>226</v>
      </c>
      <c r="C413" s="29">
        <v>4155875.13</v>
      </c>
      <c r="D413" s="29">
        <v>8036162</v>
      </c>
      <c r="E413" s="29">
        <v>14964689</v>
      </c>
    </row>
    <row r="414" spans="1:5" ht="15.75" x14ac:dyDescent="0.25">
      <c r="A414" s="46" t="s">
        <v>437</v>
      </c>
      <c r="B414" s="45" t="s">
        <v>411</v>
      </c>
      <c r="C414" s="29">
        <v>163022</v>
      </c>
      <c r="D414" s="29">
        <v>200000</v>
      </c>
      <c r="E414" s="29">
        <v>280000</v>
      </c>
    </row>
    <row r="415" spans="1:5" ht="15.75" x14ac:dyDescent="0.25">
      <c r="A415" s="50" t="s">
        <v>437</v>
      </c>
      <c r="B415" s="45" t="s">
        <v>179</v>
      </c>
      <c r="C415" s="29">
        <v>174902</v>
      </c>
      <c r="D415" s="29">
        <v>225000</v>
      </c>
      <c r="E415" s="29">
        <v>168500</v>
      </c>
    </row>
    <row r="416" spans="1:5" ht="15.75" x14ac:dyDescent="0.25">
      <c r="A416" s="50" t="s">
        <v>437</v>
      </c>
      <c r="B416" s="45" t="s">
        <v>424</v>
      </c>
      <c r="C416" s="29">
        <v>2400</v>
      </c>
      <c r="D416" s="29">
        <v>2400</v>
      </c>
      <c r="E416" s="29">
        <v>2400</v>
      </c>
    </row>
    <row r="417" spans="1:5" ht="16.5" thickBot="1" x14ac:dyDescent="0.3">
      <c r="A417" s="46" t="s">
        <v>437</v>
      </c>
      <c r="B417" s="45" t="s">
        <v>292</v>
      </c>
      <c r="C417" s="29">
        <v>659548</v>
      </c>
      <c r="D417" s="29">
        <v>420000</v>
      </c>
      <c r="E417" s="29">
        <v>380000</v>
      </c>
    </row>
    <row r="418" spans="1:5" ht="17.25" thickTop="1" thickBot="1" x14ac:dyDescent="0.3">
      <c r="A418" s="46"/>
      <c r="B418" s="10" t="s">
        <v>50</v>
      </c>
      <c r="C418" s="56">
        <f>C400+SUM(C405:C417)</f>
        <v>9022024.1600000001</v>
      </c>
      <c r="D418" s="56">
        <f>D400+SUM(D405:D417)</f>
        <v>15359000</v>
      </c>
      <c r="E418" s="56">
        <v>20337200</v>
      </c>
    </row>
    <row r="419" spans="1:5" ht="17.25" thickTop="1" thickBot="1" x14ac:dyDescent="0.3">
      <c r="A419" s="46"/>
      <c r="B419" s="9"/>
      <c r="C419" s="52"/>
      <c r="D419" s="52"/>
      <c r="E419" s="52"/>
    </row>
    <row r="420" spans="1:5" ht="21" thickTop="1" thickBot="1" x14ac:dyDescent="0.45">
      <c r="A420" s="46"/>
      <c r="B420" s="20" t="s">
        <v>166</v>
      </c>
      <c r="D420" s="52"/>
      <c r="E420" s="52"/>
    </row>
    <row r="421" spans="1:5" ht="16.5" thickTop="1" x14ac:dyDescent="0.25">
      <c r="A421" s="46"/>
      <c r="B421" s="4" t="s">
        <v>2</v>
      </c>
      <c r="C421" s="52"/>
      <c r="D421" s="52"/>
      <c r="E421" s="52"/>
    </row>
    <row r="422" spans="1:5" ht="15.75" x14ac:dyDescent="0.25">
      <c r="A422" s="46" t="s">
        <v>125</v>
      </c>
      <c r="B422" s="44" t="s">
        <v>181</v>
      </c>
      <c r="C422" s="49">
        <v>8212231.0199999996</v>
      </c>
      <c r="D422" s="49">
        <v>9445000</v>
      </c>
      <c r="E422" s="49">
        <v>7450000</v>
      </c>
    </row>
    <row r="423" spans="1:5" ht="15.75" x14ac:dyDescent="0.25">
      <c r="A423" s="46" t="s">
        <v>113</v>
      </c>
      <c r="B423" s="44" t="s">
        <v>121</v>
      </c>
      <c r="C423" s="29">
        <v>129523</v>
      </c>
      <c r="D423" s="29">
        <v>125920</v>
      </c>
      <c r="E423" s="29">
        <v>125000</v>
      </c>
    </row>
    <row r="424" spans="1:5" ht="15.75" x14ac:dyDescent="0.25">
      <c r="A424" s="50" t="s">
        <v>327</v>
      </c>
      <c r="B424" s="45" t="s">
        <v>3</v>
      </c>
      <c r="C424" s="49">
        <v>1969380.24</v>
      </c>
      <c r="D424" s="49">
        <v>2123000</v>
      </c>
      <c r="E424" s="49">
        <v>2420638</v>
      </c>
    </row>
    <row r="425" spans="1:5" ht="15.75" x14ac:dyDescent="0.25">
      <c r="A425" s="50" t="s">
        <v>381</v>
      </c>
      <c r="B425" s="45" t="s">
        <v>382</v>
      </c>
      <c r="C425" s="49">
        <v>36147.39</v>
      </c>
      <c r="D425" s="49">
        <v>25222</v>
      </c>
      <c r="E425" s="49">
        <v>30000</v>
      </c>
    </row>
    <row r="426" spans="1:5" ht="15.75" x14ac:dyDescent="0.25">
      <c r="A426" s="50" t="s">
        <v>259</v>
      </c>
      <c r="B426" s="44" t="s">
        <v>18</v>
      </c>
      <c r="C426" s="49">
        <v>3219.36</v>
      </c>
      <c r="D426" s="49">
        <v>3000</v>
      </c>
      <c r="E426" s="49">
        <v>203000</v>
      </c>
    </row>
    <row r="427" spans="1:5" ht="15.75" x14ac:dyDescent="0.25">
      <c r="A427" s="50" t="s">
        <v>271</v>
      </c>
      <c r="B427" s="44" t="s">
        <v>272</v>
      </c>
      <c r="C427" s="49">
        <v>18844.46</v>
      </c>
      <c r="D427" s="49">
        <v>18000</v>
      </c>
      <c r="E427" s="49">
        <v>18000</v>
      </c>
    </row>
    <row r="428" spans="1:5" ht="15.75" x14ac:dyDescent="0.25">
      <c r="A428" s="50" t="s">
        <v>117</v>
      </c>
      <c r="B428" s="45" t="s">
        <v>118</v>
      </c>
      <c r="C428" s="29">
        <v>21217.05</v>
      </c>
      <c r="D428" s="29">
        <v>97979</v>
      </c>
      <c r="E428" s="29">
        <v>50000</v>
      </c>
    </row>
    <row r="429" spans="1:5" ht="16.5" thickBot="1" x14ac:dyDescent="0.3">
      <c r="A429" s="50" t="s">
        <v>219</v>
      </c>
      <c r="B429" s="44" t="s">
        <v>107</v>
      </c>
      <c r="C429" s="29">
        <v>0</v>
      </c>
      <c r="D429" s="29">
        <v>4478309</v>
      </c>
      <c r="E429" s="29">
        <v>5400000</v>
      </c>
    </row>
    <row r="430" spans="1:5" ht="17.25" thickTop="1" thickBot="1" x14ac:dyDescent="0.3">
      <c r="A430" s="46"/>
      <c r="B430" s="10" t="s">
        <v>6</v>
      </c>
      <c r="C430" s="30">
        <f>SUM(C422:C429)</f>
        <v>10390562.520000001</v>
      </c>
      <c r="D430" s="30">
        <f>SUM(D422:D429)</f>
        <v>16316430</v>
      </c>
      <c r="E430" s="30">
        <v>15696638</v>
      </c>
    </row>
    <row r="431" spans="1:5" ht="16.5" thickTop="1" x14ac:dyDescent="0.25">
      <c r="A431" s="46"/>
      <c r="B431" s="9"/>
      <c r="C431" s="38"/>
      <c r="D431" s="32"/>
      <c r="E431" s="32"/>
    </row>
    <row r="432" spans="1:5" ht="15.75" x14ac:dyDescent="0.25">
      <c r="A432" s="46"/>
      <c r="B432" s="4" t="s">
        <v>7</v>
      </c>
      <c r="C432" s="32"/>
      <c r="D432" s="32"/>
      <c r="E432" s="32"/>
    </row>
    <row r="433" spans="1:6" ht="15.75" x14ac:dyDescent="0.25">
      <c r="A433" s="50" t="s">
        <v>29</v>
      </c>
      <c r="B433" s="61" t="s">
        <v>192</v>
      </c>
      <c r="C433" s="49">
        <v>394543.08</v>
      </c>
      <c r="D433" s="49">
        <v>449925</v>
      </c>
      <c r="E433" s="49">
        <v>431887</v>
      </c>
    </row>
    <row r="434" spans="1:6" ht="15.75" x14ac:dyDescent="0.25">
      <c r="A434" s="50"/>
      <c r="B434" s="42" t="s">
        <v>429</v>
      </c>
      <c r="C434" s="43">
        <v>216437.37</v>
      </c>
      <c r="D434" s="43">
        <v>229290</v>
      </c>
      <c r="E434" s="43">
        <v>231711</v>
      </c>
    </row>
    <row r="435" spans="1:6" ht="15.75" x14ac:dyDescent="0.25">
      <c r="A435" s="50"/>
      <c r="B435" s="42" t="s">
        <v>432</v>
      </c>
      <c r="C435" s="43">
        <v>67973.460000000006</v>
      </c>
      <c r="D435" s="43">
        <v>87135</v>
      </c>
      <c r="E435" s="43">
        <v>83696</v>
      </c>
    </row>
    <row r="436" spans="1:6" ht="15.75" x14ac:dyDescent="0.25">
      <c r="A436" s="50"/>
      <c r="B436" s="42" t="s">
        <v>430</v>
      </c>
      <c r="C436" s="43">
        <v>0</v>
      </c>
      <c r="D436" s="43">
        <v>0</v>
      </c>
      <c r="E436" s="43">
        <v>0</v>
      </c>
    </row>
    <row r="437" spans="1:6" ht="15.75" x14ac:dyDescent="0.25">
      <c r="A437" s="50"/>
      <c r="B437" s="42" t="s">
        <v>431</v>
      </c>
      <c r="C437" s="43">
        <v>110132.25</v>
      </c>
      <c r="D437" s="43">
        <v>133500</v>
      </c>
      <c r="E437" s="43">
        <v>116480</v>
      </c>
    </row>
    <row r="438" spans="1:6" ht="15.75" x14ac:dyDescent="0.25">
      <c r="A438" s="50" t="s">
        <v>30</v>
      </c>
      <c r="B438" s="48" t="s">
        <v>31</v>
      </c>
      <c r="C438" s="47">
        <v>883158.54</v>
      </c>
      <c r="D438" s="47">
        <v>1253437</v>
      </c>
      <c r="E438" s="49">
        <v>1251771</v>
      </c>
      <c r="F438" s="17"/>
    </row>
    <row r="439" spans="1:6" ht="15.75" x14ac:dyDescent="0.25">
      <c r="A439" s="50"/>
      <c r="B439" s="42" t="s">
        <v>429</v>
      </c>
      <c r="C439" s="43">
        <v>531949.26</v>
      </c>
      <c r="D439" s="43">
        <v>768132</v>
      </c>
      <c r="E439" s="43">
        <v>755893</v>
      </c>
      <c r="F439" s="17"/>
    </row>
    <row r="440" spans="1:6" ht="15.75" x14ac:dyDescent="0.25">
      <c r="A440" s="50"/>
      <c r="B440" s="42" t="s">
        <v>432</v>
      </c>
      <c r="C440" s="43">
        <v>261380.17</v>
      </c>
      <c r="D440" s="43">
        <v>380251</v>
      </c>
      <c r="E440" s="43">
        <v>383443</v>
      </c>
      <c r="F440" s="17"/>
    </row>
    <row r="441" spans="1:6" ht="15.75" x14ac:dyDescent="0.25">
      <c r="A441" s="50"/>
      <c r="B441" s="42" t="s">
        <v>430</v>
      </c>
      <c r="C441" s="43">
        <v>0</v>
      </c>
      <c r="D441" s="43">
        <v>0</v>
      </c>
      <c r="E441" s="43">
        <v>0</v>
      </c>
      <c r="F441" s="17"/>
    </row>
    <row r="442" spans="1:6" ht="15.75" x14ac:dyDescent="0.25">
      <c r="A442" s="50"/>
      <c r="B442" s="42" t="s">
        <v>431</v>
      </c>
      <c r="C442" s="43">
        <v>89829.109999999986</v>
      </c>
      <c r="D442" s="43">
        <v>105054</v>
      </c>
      <c r="E442" s="43">
        <v>112435</v>
      </c>
      <c r="F442" s="17"/>
    </row>
    <row r="443" spans="1:6" ht="15.75" x14ac:dyDescent="0.25">
      <c r="A443" s="50" t="s">
        <v>32</v>
      </c>
      <c r="B443" s="48" t="s">
        <v>33</v>
      </c>
      <c r="C443" s="47">
        <v>1969380.24</v>
      </c>
      <c r="D443" s="47">
        <v>2325883</v>
      </c>
      <c r="E443" s="49">
        <v>2273398</v>
      </c>
      <c r="F443" s="17"/>
    </row>
    <row r="444" spans="1:6" ht="15.75" x14ac:dyDescent="0.25">
      <c r="A444" s="50"/>
      <c r="B444" s="42" t="s">
        <v>429</v>
      </c>
      <c r="C444" s="43">
        <v>1704303.81</v>
      </c>
      <c r="D444" s="43">
        <v>1983871</v>
      </c>
      <c r="E444" s="43">
        <v>1934732</v>
      </c>
      <c r="F444" s="17"/>
    </row>
    <row r="445" spans="1:6" ht="15.75" x14ac:dyDescent="0.25">
      <c r="A445" s="50"/>
      <c r="B445" s="42" t="s">
        <v>432</v>
      </c>
      <c r="C445" s="43">
        <v>221388.51</v>
      </c>
      <c r="D445" s="43">
        <v>292862</v>
      </c>
      <c r="E445" s="43">
        <v>296666</v>
      </c>
      <c r="F445" s="17"/>
    </row>
    <row r="446" spans="1:6" ht="15.75" x14ac:dyDescent="0.25">
      <c r="A446" s="50"/>
      <c r="B446" s="42" t="s">
        <v>430</v>
      </c>
      <c r="C446" s="43">
        <v>0</v>
      </c>
      <c r="D446" s="43">
        <v>0</v>
      </c>
      <c r="E446" s="43">
        <v>0</v>
      </c>
      <c r="F446" s="17"/>
    </row>
    <row r="447" spans="1:6" ht="15.75" x14ac:dyDescent="0.25">
      <c r="A447" s="50"/>
      <c r="B447" s="42" t="s">
        <v>431</v>
      </c>
      <c r="C447" s="43">
        <v>43687.919999999925</v>
      </c>
      <c r="D447" s="43">
        <v>49150</v>
      </c>
      <c r="E447" s="43">
        <v>42000</v>
      </c>
      <c r="F447" s="17"/>
    </row>
    <row r="448" spans="1:6" ht="15.75" x14ac:dyDescent="0.25">
      <c r="A448" s="50" t="s">
        <v>35</v>
      </c>
      <c r="B448" s="48" t="s">
        <v>36</v>
      </c>
      <c r="C448" s="47">
        <v>4073523.43</v>
      </c>
      <c r="D448" s="47">
        <v>4646887</v>
      </c>
      <c r="E448" s="49">
        <v>4844152</v>
      </c>
      <c r="F448" s="17"/>
    </row>
    <row r="449" spans="1:6" ht="15.75" x14ac:dyDescent="0.25">
      <c r="A449" s="50"/>
      <c r="B449" s="42" t="s">
        <v>429</v>
      </c>
      <c r="C449" s="43">
        <v>3424969.4</v>
      </c>
      <c r="D449" s="43">
        <v>3864133</v>
      </c>
      <c r="E449" s="43">
        <v>3964408</v>
      </c>
      <c r="F449" s="17"/>
    </row>
    <row r="450" spans="1:6" ht="15.75" x14ac:dyDescent="0.25">
      <c r="A450" s="50"/>
      <c r="B450" s="42" t="s">
        <v>432</v>
      </c>
      <c r="C450" s="43">
        <v>368035.69</v>
      </c>
      <c r="D450" s="43">
        <v>446754</v>
      </c>
      <c r="E450" s="43">
        <v>544284</v>
      </c>
      <c r="F450" s="17"/>
    </row>
    <row r="451" spans="1:6" ht="15.75" x14ac:dyDescent="0.25">
      <c r="A451" s="50"/>
      <c r="B451" s="42" t="s">
        <v>430</v>
      </c>
      <c r="C451" s="43">
        <v>6930</v>
      </c>
      <c r="D451" s="43">
        <v>0</v>
      </c>
      <c r="E451" s="43">
        <v>0</v>
      </c>
      <c r="F451" s="17"/>
    </row>
    <row r="452" spans="1:6" ht="15.75" x14ac:dyDescent="0.25">
      <c r="A452" s="50"/>
      <c r="B452" s="42" t="s">
        <v>431</v>
      </c>
      <c r="C452" s="43">
        <v>273588.34000000032</v>
      </c>
      <c r="D452" s="43">
        <f>D448-SUM(D449:D451)</f>
        <v>336000</v>
      </c>
      <c r="E452" s="43">
        <v>335460</v>
      </c>
      <c r="F452" s="17"/>
    </row>
    <row r="453" spans="1:6" ht="15.75" x14ac:dyDescent="0.25">
      <c r="A453" s="50" t="s">
        <v>376</v>
      </c>
      <c r="B453" s="48" t="s">
        <v>377</v>
      </c>
      <c r="C453" s="47">
        <v>2366729.73</v>
      </c>
      <c r="D453" s="47">
        <v>2538193</v>
      </c>
      <c r="E453" s="47">
        <v>2566425</v>
      </c>
      <c r="F453" s="17"/>
    </row>
    <row r="454" spans="1:6" ht="16.5" thickBot="1" x14ac:dyDescent="0.3">
      <c r="A454" s="46" t="s">
        <v>167</v>
      </c>
      <c r="B454" s="45" t="s">
        <v>226</v>
      </c>
      <c r="C454" s="29">
        <v>703227.50000000186</v>
      </c>
      <c r="D454" s="29">
        <v>5102105</v>
      </c>
      <c r="E454" s="29">
        <v>4329005</v>
      </c>
      <c r="F454" s="17"/>
    </row>
    <row r="455" spans="1:6" ht="17.25" thickTop="1" thickBot="1" x14ac:dyDescent="0.3">
      <c r="A455" s="46"/>
      <c r="B455" s="10" t="s">
        <v>50</v>
      </c>
      <c r="C455" s="30">
        <f>C433+C438+C443+C448+C453+C454</f>
        <v>10390562.520000003</v>
      </c>
      <c r="D455" s="30">
        <f>D433+D438+D443+D448+D453+D454</f>
        <v>16316430</v>
      </c>
      <c r="E455" s="30">
        <v>15696638</v>
      </c>
      <c r="F455" s="17"/>
    </row>
    <row r="456" spans="1:6" ht="17.25" thickTop="1" thickBot="1" x14ac:dyDescent="0.3">
      <c r="A456" s="46"/>
      <c r="B456" s="9"/>
      <c r="C456" s="52"/>
      <c r="D456" s="52"/>
      <c r="E456" s="52"/>
      <c r="F456" s="17"/>
    </row>
    <row r="457" spans="1:6" ht="21" thickTop="1" thickBot="1" x14ac:dyDescent="0.45">
      <c r="A457" s="46"/>
      <c r="B457" s="20" t="s">
        <v>169</v>
      </c>
      <c r="C457" s="52"/>
      <c r="D457" s="52"/>
      <c r="E457" s="52"/>
      <c r="F457" s="17"/>
    </row>
    <row r="458" spans="1:6" ht="16.5" thickTop="1" x14ac:dyDescent="0.25">
      <c r="A458" s="46"/>
      <c r="B458" s="4" t="s">
        <v>2</v>
      </c>
      <c r="C458" s="52"/>
      <c r="D458" s="52"/>
      <c r="E458" s="52"/>
    </row>
    <row r="459" spans="1:6" ht="15.75" x14ac:dyDescent="0.25">
      <c r="A459" s="46" t="s">
        <v>125</v>
      </c>
      <c r="B459" s="44" t="s">
        <v>126</v>
      </c>
      <c r="C459" s="29">
        <v>2668.31</v>
      </c>
      <c r="D459" s="29">
        <v>25000</v>
      </c>
      <c r="E459" s="29">
        <v>20000</v>
      </c>
    </row>
    <row r="460" spans="1:6" ht="15.75" x14ac:dyDescent="0.25">
      <c r="A460" s="46" t="s">
        <v>113</v>
      </c>
      <c r="B460" s="44" t="s">
        <v>121</v>
      </c>
      <c r="C460" s="29">
        <v>0</v>
      </c>
      <c r="D460" s="29">
        <v>0</v>
      </c>
      <c r="E460" s="29">
        <v>0</v>
      </c>
    </row>
    <row r="461" spans="1:6" ht="15.75" x14ac:dyDescent="0.25">
      <c r="A461" s="46" t="s">
        <v>117</v>
      </c>
      <c r="B461" s="44" t="s">
        <v>118</v>
      </c>
      <c r="C461" s="29">
        <v>0</v>
      </c>
      <c r="D461" s="29">
        <v>0</v>
      </c>
      <c r="E461" s="29">
        <v>0</v>
      </c>
    </row>
    <row r="462" spans="1:6" ht="16.5" thickBot="1" x14ac:dyDescent="0.3">
      <c r="A462" s="50" t="s">
        <v>219</v>
      </c>
      <c r="B462" s="44" t="s">
        <v>107</v>
      </c>
      <c r="C462" s="29">
        <v>0</v>
      </c>
      <c r="D462" s="29">
        <v>0</v>
      </c>
      <c r="E462" s="29">
        <v>0</v>
      </c>
    </row>
    <row r="463" spans="1:6" ht="17.25" thickTop="1" thickBot="1" x14ac:dyDescent="0.3">
      <c r="A463" s="46"/>
      <c r="B463" s="10" t="s">
        <v>6</v>
      </c>
      <c r="C463" s="56">
        <f>SUM(C459:C462)</f>
        <v>2668.31</v>
      </c>
      <c r="D463" s="56">
        <f>SUM(D459:D462)</f>
        <v>25000</v>
      </c>
      <c r="E463" s="56">
        <v>20000</v>
      </c>
    </row>
    <row r="464" spans="1:6" ht="16.5" thickTop="1" x14ac:dyDescent="0.25">
      <c r="A464" s="46"/>
      <c r="B464" s="4"/>
      <c r="C464" s="52"/>
      <c r="D464" s="52"/>
      <c r="E464" s="52"/>
    </row>
    <row r="465" spans="1:5" ht="15.75" x14ac:dyDescent="0.25">
      <c r="A465" s="46"/>
      <c r="B465" s="4" t="s">
        <v>7</v>
      </c>
      <c r="C465" s="52"/>
      <c r="D465" s="52"/>
      <c r="E465" s="52"/>
    </row>
    <row r="466" spans="1:5" ht="15.75" x14ac:dyDescent="0.25">
      <c r="A466" s="50" t="s">
        <v>412</v>
      </c>
      <c r="B466" s="44" t="s">
        <v>419</v>
      </c>
      <c r="C466" s="51">
        <v>0</v>
      </c>
      <c r="D466" s="51">
        <v>0</v>
      </c>
      <c r="E466" s="51">
        <v>0</v>
      </c>
    </row>
    <row r="467" spans="1:5" ht="15.75" x14ac:dyDescent="0.25">
      <c r="A467" s="50" t="s">
        <v>413</v>
      </c>
      <c r="B467" s="44" t="s">
        <v>420</v>
      </c>
      <c r="C467" s="51">
        <v>0</v>
      </c>
      <c r="D467" s="51">
        <v>0</v>
      </c>
      <c r="E467" s="51">
        <v>0</v>
      </c>
    </row>
    <row r="468" spans="1:5" ht="15.75" x14ac:dyDescent="0.25">
      <c r="A468" s="50" t="s">
        <v>77</v>
      </c>
      <c r="B468" s="44" t="s">
        <v>414</v>
      </c>
      <c r="C468" s="51">
        <v>0</v>
      </c>
      <c r="D468" s="51">
        <v>0</v>
      </c>
      <c r="E468" s="51">
        <v>0</v>
      </c>
    </row>
    <row r="469" spans="1:5" ht="15.75" x14ac:dyDescent="0.25">
      <c r="A469" s="50" t="s">
        <v>438</v>
      </c>
      <c r="B469" s="48" t="s">
        <v>439</v>
      </c>
      <c r="C469" s="51">
        <v>2668.31</v>
      </c>
      <c r="D469" s="51">
        <v>25000</v>
      </c>
      <c r="E469" s="51">
        <v>20000</v>
      </c>
    </row>
    <row r="470" spans="1:5" ht="16.5" thickBot="1" x14ac:dyDescent="0.3">
      <c r="A470" s="46" t="s">
        <v>267</v>
      </c>
      <c r="B470" s="44" t="s">
        <v>226</v>
      </c>
      <c r="C470" s="51">
        <v>0</v>
      </c>
      <c r="D470" s="51">
        <v>0</v>
      </c>
      <c r="E470" s="51">
        <v>0</v>
      </c>
    </row>
    <row r="471" spans="1:5" ht="17.25" thickTop="1" thickBot="1" x14ac:dyDescent="0.3">
      <c r="A471" s="50"/>
      <c r="B471" s="10" t="s">
        <v>50</v>
      </c>
      <c r="C471" s="55">
        <f>SUM(C466:C470)</f>
        <v>2668.31</v>
      </c>
      <c r="D471" s="55">
        <f>SUM(D466:D470)</f>
        <v>25000</v>
      </c>
      <c r="E471" s="55">
        <v>20000</v>
      </c>
    </row>
    <row r="472" spans="1:5" ht="17.25" thickTop="1" thickBot="1" x14ac:dyDescent="0.3">
      <c r="A472" s="50"/>
      <c r="B472" s="9"/>
      <c r="C472" s="52"/>
      <c r="D472" s="52"/>
      <c r="E472" s="52"/>
    </row>
    <row r="473" spans="1:5" ht="21" thickTop="1" thickBot="1" x14ac:dyDescent="0.45">
      <c r="A473" s="46"/>
      <c r="B473" s="20" t="s">
        <v>170</v>
      </c>
      <c r="C473" s="52"/>
      <c r="D473" s="52"/>
      <c r="E473" s="52"/>
    </row>
    <row r="474" spans="1:5" ht="16.5" thickTop="1" x14ac:dyDescent="0.25">
      <c r="A474" s="46"/>
      <c r="B474" s="4" t="s">
        <v>2</v>
      </c>
      <c r="C474" s="52"/>
      <c r="D474" s="52"/>
      <c r="E474" s="52"/>
    </row>
    <row r="475" spans="1:5" ht="15.75" x14ac:dyDescent="0.25">
      <c r="A475" s="46" t="s">
        <v>113</v>
      </c>
      <c r="B475" s="44" t="s">
        <v>121</v>
      </c>
      <c r="C475" s="29">
        <v>3204636.49</v>
      </c>
      <c r="D475" s="29">
        <v>3440466</v>
      </c>
      <c r="E475" s="29">
        <v>3371637</v>
      </c>
    </row>
    <row r="476" spans="1:5" ht="15.75" x14ac:dyDescent="0.25">
      <c r="A476" s="46" t="s">
        <v>117</v>
      </c>
      <c r="B476" s="45" t="s">
        <v>118</v>
      </c>
      <c r="C476" s="29">
        <v>0</v>
      </c>
      <c r="D476" s="29">
        <v>0</v>
      </c>
      <c r="E476" s="29">
        <v>0</v>
      </c>
    </row>
    <row r="477" spans="1:5" ht="15.75" x14ac:dyDescent="0.25">
      <c r="A477" s="50" t="s">
        <v>104</v>
      </c>
      <c r="B477" s="45" t="s">
        <v>119</v>
      </c>
      <c r="C477" s="29">
        <v>881885</v>
      </c>
      <c r="D477" s="29">
        <v>325730</v>
      </c>
      <c r="E477" s="29">
        <v>0</v>
      </c>
    </row>
    <row r="478" spans="1:5" ht="15.75" x14ac:dyDescent="0.25">
      <c r="A478" s="50" t="s">
        <v>104</v>
      </c>
      <c r="B478" s="45" t="s">
        <v>242</v>
      </c>
      <c r="C478" s="29">
        <v>10856890.18</v>
      </c>
      <c r="D478" s="29">
        <v>14743996</v>
      </c>
      <c r="E478" s="29">
        <v>14150538</v>
      </c>
    </row>
    <row r="479" spans="1:5" ht="15.75" x14ac:dyDescent="0.25">
      <c r="A479" s="50" t="s">
        <v>104</v>
      </c>
      <c r="B479" s="45" t="s">
        <v>293</v>
      </c>
      <c r="C479" s="29">
        <v>1220969</v>
      </c>
      <c r="D479" s="29">
        <v>1425000</v>
      </c>
      <c r="E479" s="29">
        <v>1588000</v>
      </c>
    </row>
    <row r="480" spans="1:5" ht="15.75" x14ac:dyDescent="0.25">
      <c r="A480" s="50" t="s">
        <v>104</v>
      </c>
      <c r="B480" s="45" t="s">
        <v>484</v>
      </c>
      <c r="C480" s="29">
        <v>1045934.6</v>
      </c>
      <c r="D480" s="29">
        <v>796151</v>
      </c>
      <c r="E480" s="29">
        <v>625869</v>
      </c>
    </row>
    <row r="481" spans="1:5" ht="15.75" x14ac:dyDescent="0.25">
      <c r="A481" s="50" t="s">
        <v>104</v>
      </c>
      <c r="B481" s="45" t="s">
        <v>485</v>
      </c>
      <c r="C481" s="29">
        <v>281970.27</v>
      </c>
      <c r="D481" s="29">
        <v>285426</v>
      </c>
      <c r="E481" s="29">
        <v>289476</v>
      </c>
    </row>
    <row r="482" spans="1:5" ht="15.75" x14ac:dyDescent="0.25">
      <c r="A482" s="50" t="s">
        <v>104</v>
      </c>
      <c r="B482" s="45" t="s">
        <v>440</v>
      </c>
      <c r="C482" s="29">
        <v>2668.31</v>
      </c>
      <c r="D482" s="29">
        <v>25000</v>
      </c>
      <c r="E482" s="29">
        <v>20000</v>
      </c>
    </row>
    <row r="483" spans="1:5" ht="15.75" x14ac:dyDescent="0.25">
      <c r="A483" s="50" t="s">
        <v>104</v>
      </c>
      <c r="B483" s="45" t="s">
        <v>120</v>
      </c>
      <c r="C483" s="29">
        <v>2474219.7799999998</v>
      </c>
      <c r="D483" s="29">
        <v>2562697</v>
      </c>
      <c r="E483" s="29">
        <v>377257</v>
      </c>
    </row>
    <row r="484" spans="1:5" ht="16.5" thickBot="1" x14ac:dyDescent="0.3">
      <c r="A484" s="50" t="s">
        <v>219</v>
      </c>
      <c r="B484" s="44" t="s">
        <v>107</v>
      </c>
      <c r="C484" s="29">
        <v>2250200.7699999996</v>
      </c>
      <c r="D484" s="29">
        <v>52654</v>
      </c>
      <c r="E484" s="29">
        <v>1403932</v>
      </c>
    </row>
    <row r="485" spans="1:5" ht="17.25" thickTop="1" thickBot="1" x14ac:dyDescent="0.3">
      <c r="A485" s="46"/>
      <c r="B485" s="10" t="s">
        <v>6</v>
      </c>
      <c r="C485" s="56">
        <f>SUM(C475:C484)</f>
        <v>22219374.399999999</v>
      </c>
      <c r="D485" s="56">
        <f>SUM(D475:D484)</f>
        <v>23657120</v>
      </c>
      <c r="E485" s="56">
        <v>21826709</v>
      </c>
    </row>
    <row r="486" spans="1:5" ht="16.5" thickTop="1" x14ac:dyDescent="0.25">
      <c r="A486" s="46"/>
      <c r="B486" s="4"/>
      <c r="C486" s="32"/>
      <c r="D486" s="32"/>
      <c r="E486" s="32"/>
    </row>
    <row r="487" spans="1:5" ht="15.75" x14ac:dyDescent="0.25">
      <c r="A487" s="46"/>
      <c r="B487" s="4" t="s">
        <v>7</v>
      </c>
      <c r="C487" s="32"/>
      <c r="D487" s="32"/>
      <c r="E487" s="32"/>
    </row>
    <row r="488" spans="1:5" ht="15.75" x14ac:dyDescent="0.25">
      <c r="A488" s="50" t="s">
        <v>426</v>
      </c>
      <c r="B488" s="44" t="s">
        <v>427</v>
      </c>
      <c r="C488" s="51">
        <v>1000</v>
      </c>
      <c r="D488" s="51">
        <v>3750</v>
      </c>
      <c r="E488" s="51">
        <v>3250</v>
      </c>
    </row>
    <row r="489" spans="1:5" ht="15.75" x14ac:dyDescent="0.25">
      <c r="A489" s="50" t="s">
        <v>415</v>
      </c>
      <c r="B489" s="44" t="s">
        <v>417</v>
      </c>
      <c r="C489" s="51">
        <v>10550000</v>
      </c>
      <c r="D489" s="51">
        <v>8735000</v>
      </c>
      <c r="E489" s="51">
        <v>8755000</v>
      </c>
    </row>
    <row r="490" spans="1:5" ht="15.75" x14ac:dyDescent="0.25">
      <c r="A490" s="50" t="s">
        <v>416</v>
      </c>
      <c r="B490" s="44" t="s">
        <v>418</v>
      </c>
      <c r="C490" s="51">
        <v>11644174.4</v>
      </c>
      <c r="D490" s="51">
        <v>13020920</v>
      </c>
      <c r="E490" s="51">
        <v>12971459</v>
      </c>
    </row>
    <row r="491" spans="1:5" ht="15.75" x14ac:dyDescent="0.25">
      <c r="A491" s="50" t="s">
        <v>496</v>
      </c>
      <c r="B491" s="44" t="s">
        <v>414</v>
      </c>
      <c r="C491" s="51">
        <v>24200</v>
      </c>
      <c r="D491" s="51">
        <v>76500</v>
      </c>
      <c r="E491" s="51">
        <v>77000</v>
      </c>
    </row>
    <row r="492" spans="1:5" ht="16.5" thickBot="1" x14ac:dyDescent="0.3">
      <c r="A492" s="46" t="s">
        <v>268</v>
      </c>
      <c r="B492" s="44" t="s">
        <v>226</v>
      </c>
      <c r="C492" s="51">
        <v>0</v>
      </c>
      <c r="D492" s="51">
        <v>1820950</v>
      </c>
      <c r="E492" s="51">
        <v>20000</v>
      </c>
    </row>
    <row r="493" spans="1:5" ht="17.25" thickTop="1" thickBot="1" x14ac:dyDescent="0.3">
      <c r="A493" s="50"/>
      <c r="B493" s="10" t="s">
        <v>50</v>
      </c>
      <c r="C493" s="35">
        <f>SUM(C488:C492)</f>
        <v>22219374.399999999</v>
      </c>
      <c r="D493" s="35">
        <f>SUM(D488:D492)</f>
        <v>23657120</v>
      </c>
      <c r="E493" s="35">
        <v>21826709</v>
      </c>
    </row>
    <row r="494" spans="1:5" ht="17.25" thickTop="1" thickBot="1" x14ac:dyDescent="0.3">
      <c r="A494" s="46"/>
      <c r="B494" s="9"/>
      <c r="C494" s="52"/>
      <c r="D494" s="52"/>
      <c r="E494" s="52"/>
    </row>
    <row r="495" spans="1:5" ht="21" thickTop="1" thickBot="1" x14ac:dyDescent="0.45">
      <c r="A495" s="46"/>
      <c r="B495" s="20" t="s">
        <v>78</v>
      </c>
      <c r="D495" s="52"/>
      <c r="E495" s="52"/>
    </row>
    <row r="496" spans="1:5" ht="16.5" thickTop="1" x14ac:dyDescent="0.25">
      <c r="A496" s="46"/>
      <c r="B496" s="4" t="s">
        <v>2</v>
      </c>
      <c r="C496" s="52"/>
      <c r="D496" s="52"/>
      <c r="E496" s="52"/>
    </row>
    <row r="497" spans="1:5" ht="15.75" x14ac:dyDescent="0.25">
      <c r="A497" s="46" t="s">
        <v>113</v>
      </c>
      <c r="B497" s="45" t="s">
        <v>121</v>
      </c>
      <c r="C497" s="29">
        <v>0</v>
      </c>
      <c r="D497" s="29">
        <v>0</v>
      </c>
      <c r="E497" s="29">
        <v>0</v>
      </c>
    </row>
    <row r="498" spans="1:5" ht="15.75" x14ac:dyDescent="0.25">
      <c r="A498" s="46" t="s">
        <v>117</v>
      </c>
      <c r="B498" s="45" t="s">
        <v>118</v>
      </c>
      <c r="C498" s="29">
        <v>80112.009999999995</v>
      </c>
      <c r="D498" s="29">
        <v>140000</v>
      </c>
      <c r="E498" s="29">
        <v>100000</v>
      </c>
    </row>
    <row r="499" spans="1:5" ht="15.75" x14ac:dyDescent="0.25">
      <c r="A499" s="50" t="s">
        <v>104</v>
      </c>
      <c r="B499" s="45" t="s">
        <v>119</v>
      </c>
      <c r="C499" s="29">
        <v>1064381.83</v>
      </c>
      <c r="D499" s="29">
        <v>0</v>
      </c>
      <c r="E499" s="29">
        <v>0</v>
      </c>
    </row>
    <row r="500" spans="1:5" ht="15.75" x14ac:dyDescent="0.25">
      <c r="A500" s="50" t="s">
        <v>104</v>
      </c>
      <c r="B500" s="45" t="s">
        <v>395</v>
      </c>
      <c r="C500" s="29">
        <v>0</v>
      </c>
      <c r="D500" s="29">
        <v>0</v>
      </c>
      <c r="E500" s="29">
        <v>222000</v>
      </c>
    </row>
    <row r="501" spans="1:5" ht="15.75" x14ac:dyDescent="0.25">
      <c r="A501" s="50" t="s">
        <v>104</v>
      </c>
      <c r="B501" s="45" t="s">
        <v>396</v>
      </c>
      <c r="C501" s="29">
        <v>379580.85</v>
      </c>
      <c r="D501" s="29">
        <v>600000</v>
      </c>
      <c r="E501" s="29">
        <v>600000</v>
      </c>
    </row>
    <row r="502" spans="1:5" ht="15.75" x14ac:dyDescent="0.25">
      <c r="A502" s="50" t="s">
        <v>243</v>
      </c>
      <c r="B502" s="48" t="s">
        <v>183</v>
      </c>
      <c r="C502" s="29">
        <v>0</v>
      </c>
      <c r="D502" s="29">
        <v>0</v>
      </c>
      <c r="E502" s="29">
        <v>0</v>
      </c>
    </row>
    <row r="503" spans="1:5" ht="16.5" thickBot="1" x14ac:dyDescent="0.3">
      <c r="A503" s="50" t="s">
        <v>219</v>
      </c>
      <c r="B503" s="44" t="s">
        <v>107</v>
      </c>
      <c r="C503" s="29">
        <v>0</v>
      </c>
      <c r="D503" s="29">
        <v>8538085</v>
      </c>
      <c r="E503" s="29">
        <v>9600000</v>
      </c>
    </row>
    <row r="504" spans="1:5" ht="17.25" thickTop="1" thickBot="1" x14ac:dyDescent="0.3">
      <c r="A504" s="46"/>
      <c r="B504" s="10" t="s">
        <v>6</v>
      </c>
      <c r="C504" s="56">
        <f>SUM(C497:C503)</f>
        <v>1524074.69</v>
      </c>
      <c r="D504" s="56">
        <f>SUM(D497:D503)</f>
        <v>9278085</v>
      </c>
      <c r="E504" s="56">
        <v>10522000</v>
      </c>
    </row>
    <row r="505" spans="1:5" ht="16.5" thickTop="1" x14ac:dyDescent="0.25">
      <c r="A505" s="46"/>
      <c r="B505" s="4"/>
      <c r="C505" s="52"/>
      <c r="D505" s="52"/>
      <c r="E505" s="52"/>
    </row>
    <row r="506" spans="1:5" ht="15.75" x14ac:dyDescent="0.25">
      <c r="A506" s="46"/>
      <c r="B506" s="4" t="s">
        <v>7</v>
      </c>
      <c r="C506" s="52"/>
      <c r="D506" s="52"/>
      <c r="E506" s="52"/>
    </row>
    <row r="507" spans="1:5" ht="15.75" x14ac:dyDescent="0.25">
      <c r="A507" s="46" t="s">
        <v>128</v>
      </c>
      <c r="B507" s="44" t="s">
        <v>129</v>
      </c>
      <c r="C507" s="29">
        <v>0</v>
      </c>
      <c r="D507" s="29">
        <v>1400000</v>
      </c>
      <c r="E507" s="29">
        <v>20785</v>
      </c>
    </row>
    <row r="508" spans="1:5" ht="15.75" x14ac:dyDescent="0.25">
      <c r="A508" s="46" t="s">
        <v>130</v>
      </c>
      <c r="B508" s="44" t="s">
        <v>131</v>
      </c>
      <c r="C508" s="29">
        <v>0</v>
      </c>
      <c r="D508" s="29">
        <v>0</v>
      </c>
      <c r="E508" s="29">
        <v>0</v>
      </c>
    </row>
    <row r="509" spans="1:5" ht="15.75" x14ac:dyDescent="0.25">
      <c r="A509" s="46" t="s">
        <v>132</v>
      </c>
      <c r="B509" s="44" t="s">
        <v>133</v>
      </c>
      <c r="C509" s="29">
        <v>0</v>
      </c>
      <c r="D509" s="29">
        <v>2000000</v>
      </c>
      <c r="E509" s="29">
        <v>0</v>
      </c>
    </row>
    <row r="510" spans="1:5" ht="15.75" x14ac:dyDescent="0.25">
      <c r="A510" s="46" t="s">
        <v>132</v>
      </c>
      <c r="B510" s="44" t="s">
        <v>421</v>
      </c>
      <c r="C510" s="29">
        <v>0</v>
      </c>
      <c r="D510" s="29">
        <v>0</v>
      </c>
      <c r="E510" s="29">
        <v>0</v>
      </c>
    </row>
    <row r="511" spans="1:5" ht="15.75" x14ac:dyDescent="0.25">
      <c r="A511" s="46" t="s">
        <v>134</v>
      </c>
      <c r="B511" s="44" t="s">
        <v>135</v>
      </c>
      <c r="C511" s="29">
        <v>379580.85</v>
      </c>
      <c r="D511" s="29">
        <v>600000</v>
      </c>
      <c r="E511" s="29">
        <v>600000</v>
      </c>
    </row>
    <row r="512" spans="1:5" ht="15.75" x14ac:dyDescent="0.25">
      <c r="A512" s="46" t="s">
        <v>136</v>
      </c>
      <c r="B512" s="45" t="s">
        <v>497</v>
      </c>
      <c r="C512" s="29">
        <v>184890</v>
      </c>
      <c r="D512" s="29">
        <v>861100</v>
      </c>
      <c r="E512" s="29">
        <v>0</v>
      </c>
    </row>
    <row r="513" spans="1:5" ht="15.75" x14ac:dyDescent="0.25">
      <c r="A513" s="46" t="s">
        <v>295</v>
      </c>
      <c r="B513" s="45" t="s">
        <v>294</v>
      </c>
      <c r="C513" s="29">
        <v>0</v>
      </c>
      <c r="D513" s="29">
        <v>0</v>
      </c>
      <c r="E513" s="29">
        <v>222000</v>
      </c>
    </row>
    <row r="514" spans="1:5" ht="15.75" x14ac:dyDescent="0.25">
      <c r="A514" s="46" t="s">
        <v>296</v>
      </c>
      <c r="B514" s="45" t="s">
        <v>297</v>
      </c>
      <c r="C514" s="29">
        <v>0</v>
      </c>
      <c r="D514" s="29">
        <v>94638</v>
      </c>
      <c r="E514" s="29">
        <v>100000</v>
      </c>
    </row>
    <row r="515" spans="1:5" ht="15.75" x14ac:dyDescent="0.25">
      <c r="A515" s="46" t="s">
        <v>367</v>
      </c>
      <c r="B515" s="45" t="s">
        <v>469</v>
      </c>
      <c r="C515" s="29">
        <v>0</v>
      </c>
      <c r="D515" s="29">
        <v>0</v>
      </c>
      <c r="E515" s="29">
        <v>0</v>
      </c>
    </row>
    <row r="516" spans="1:5" ht="16.5" thickBot="1" x14ac:dyDescent="0.3">
      <c r="A516" s="46" t="s">
        <v>387</v>
      </c>
      <c r="B516" s="45" t="s">
        <v>226</v>
      </c>
      <c r="C516" s="29">
        <v>959603.84</v>
      </c>
      <c r="D516" s="29">
        <v>4322347</v>
      </c>
      <c r="E516" s="29">
        <v>9579215</v>
      </c>
    </row>
    <row r="517" spans="1:5" ht="17.25" thickTop="1" thickBot="1" x14ac:dyDescent="0.3">
      <c r="A517" s="46"/>
      <c r="B517" s="10" t="s">
        <v>50</v>
      </c>
      <c r="C517" s="56">
        <f>SUM(C507:C516)</f>
        <v>1524074.69</v>
      </c>
      <c r="D517" s="56">
        <f>SUM(D507:D516)</f>
        <v>9278085</v>
      </c>
      <c r="E517" s="56">
        <v>10522000</v>
      </c>
    </row>
    <row r="518" spans="1:5" ht="17.25" thickTop="1" thickBot="1" x14ac:dyDescent="0.3">
      <c r="A518" s="46"/>
      <c r="B518" s="4"/>
    </row>
    <row r="519" spans="1:5" ht="21" thickTop="1" thickBot="1" x14ac:dyDescent="0.45">
      <c r="A519" s="46"/>
      <c r="B519" s="20" t="s">
        <v>86</v>
      </c>
    </row>
    <row r="520" spans="1:5" ht="16.5" thickTop="1" x14ac:dyDescent="0.25">
      <c r="A520" s="46"/>
      <c r="B520" s="4" t="s">
        <v>79</v>
      </c>
    </row>
    <row r="521" spans="1:5" ht="15.75" x14ac:dyDescent="0.25">
      <c r="A521" s="46" t="s">
        <v>113</v>
      </c>
      <c r="B521" s="44" t="s">
        <v>121</v>
      </c>
      <c r="C521" s="29">
        <v>34836.6</v>
      </c>
      <c r="D521" s="29">
        <v>0</v>
      </c>
      <c r="E521" s="29">
        <v>0</v>
      </c>
    </row>
    <row r="522" spans="1:5" ht="15.75" x14ac:dyDescent="0.25">
      <c r="A522" s="46" t="s">
        <v>115</v>
      </c>
      <c r="B522" s="45" t="s">
        <v>116</v>
      </c>
      <c r="C522" s="29">
        <v>59481.99</v>
      </c>
      <c r="D522" s="29">
        <v>43910</v>
      </c>
      <c r="E522" s="29">
        <v>50000</v>
      </c>
    </row>
    <row r="523" spans="1:5" ht="15.75" x14ac:dyDescent="0.25">
      <c r="A523" s="46" t="s">
        <v>117</v>
      </c>
      <c r="B523" s="45" t="s">
        <v>118</v>
      </c>
      <c r="C523" s="29">
        <v>38598.720000000001</v>
      </c>
      <c r="D523" s="29">
        <v>43375</v>
      </c>
      <c r="E523" s="29">
        <v>46000</v>
      </c>
    </row>
    <row r="524" spans="1:5" ht="16.5" thickBot="1" x14ac:dyDescent="0.3">
      <c r="A524" s="46" t="s">
        <v>137</v>
      </c>
      <c r="B524" s="45" t="s">
        <v>138</v>
      </c>
      <c r="C524" s="29">
        <v>3880815.74</v>
      </c>
      <c r="D524" s="29">
        <v>5574148</v>
      </c>
      <c r="E524" s="29">
        <v>5989500</v>
      </c>
    </row>
    <row r="525" spans="1:5" ht="17.25" thickTop="1" thickBot="1" x14ac:dyDescent="0.3">
      <c r="A525" s="46"/>
      <c r="B525" s="10" t="s">
        <v>87</v>
      </c>
      <c r="C525" s="56">
        <f>SUM(C521:C524)</f>
        <v>4013733.0500000003</v>
      </c>
      <c r="D525" s="56">
        <f>SUM(D521:D524)</f>
        <v>5661433</v>
      </c>
      <c r="E525" s="56">
        <v>6085500</v>
      </c>
    </row>
    <row r="526" spans="1:5" ht="16.5" thickTop="1" x14ac:dyDescent="0.25">
      <c r="A526" s="46"/>
      <c r="B526" s="4"/>
    </row>
    <row r="527" spans="1:5" ht="15.75" x14ac:dyDescent="0.25">
      <c r="A527" s="46"/>
      <c r="B527" s="4" t="s">
        <v>82</v>
      </c>
    </row>
    <row r="528" spans="1:5" ht="15.75" x14ac:dyDescent="0.25">
      <c r="A528" s="46" t="s">
        <v>173</v>
      </c>
      <c r="B528" s="8" t="s">
        <v>80</v>
      </c>
      <c r="C528" s="29">
        <v>830105.07</v>
      </c>
      <c r="D528" s="29">
        <v>904804</v>
      </c>
      <c r="E528" s="29">
        <v>915772</v>
      </c>
    </row>
    <row r="529" spans="1:5" ht="15.75" x14ac:dyDescent="0.25">
      <c r="A529" s="50" t="s">
        <v>197</v>
      </c>
      <c r="B529" s="8" t="s">
        <v>88</v>
      </c>
      <c r="C529" s="29">
        <v>1377070.06</v>
      </c>
      <c r="D529" s="29">
        <v>1456394</v>
      </c>
      <c r="E529" s="29">
        <v>1067119</v>
      </c>
    </row>
    <row r="530" spans="1:5" ht="15.75" x14ac:dyDescent="0.25">
      <c r="A530" s="46" t="s">
        <v>198</v>
      </c>
      <c r="B530" s="14" t="s">
        <v>100</v>
      </c>
      <c r="C530" s="29">
        <v>109664.55</v>
      </c>
      <c r="D530" s="29">
        <v>2759649</v>
      </c>
      <c r="E530" s="29">
        <v>1296700</v>
      </c>
    </row>
    <row r="531" spans="1:5" ht="15.75" x14ac:dyDescent="0.25">
      <c r="A531" s="46" t="s">
        <v>213</v>
      </c>
      <c r="B531" s="14" t="s">
        <v>226</v>
      </c>
      <c r="C531" s="29">
        <v>0</v>
      </c>
      <c r="D531" s="29">
        <v>1042580</v>
      </c>
      <c r="E531" s="29">
        <v>1715094</v>
      </c>
    </row>
    <row r="532" spans="1:5" ht="16.5" thickBot="1" x14ac:dyDescent="0.3">
      <c r="A532" s="46" t="s">
        <v>145</v>
      </c>
      <c r="B532" s="16" t="s">
        <v>89</v>
      </c>
      <c r="C532" s="29">
        <v>2084971.65</v>
      </c>
      <c r="D532" s="29">
        <v>1529599</v>
      </c>
      <c r="E532" s="29">
        <v>2100000</v>
      </c>
    </row>
    <row r="533" spans="1:5" ht="17.25" thickTop="1" thickBot="1" x14ac:dyDescent="0.3">
      <c r="A533" s="46"/>
      <c r="B533" s="10" t="s">
        <v>83</v>
      </c>
      <c r="C533" s="56">
        <f>SUM(C528:C532)</f>
        <v>4401811.33</v>
      </c>
      <c r="D533" s="56">
        <f>SUM(D528:D532)</f>
        <v>7693026</v>
      </c>
      <c r="E533" s="56">
        <v>7094685</v>
      </c>
    </row>
    <row r="534" spans="1:5" ht="16.5" thickTop="1" x14ac:dyDescent="0.25">
      <c r="A534" s="46"/>
      <c r="B534" s="4"/>
    </row>
    <row r="535" spans="1:5" ht="15.75" x14ac:dyDescent="0.25">
      <c r="A535" s="46"/>
      <c r="B535" s="4" t="s">
        <v>84</v>
      </c>
    </row>
    <row r="536" spans="1:5" ht="16.5" thickBot="1" x14ac:dyDescent="0.3">
      <c r="A536" s="50" t="s">
        <v>252</v>
      </c>
      <c r="B536" s="44" t="s">
        <v>5</v>
      </c>
      <c r="C536" s="51">
        <v>1133640.5</v>
      </c>
      <c r="D536" s="51">
        <v>765907</v>
      </c>
      <c r="E536" s="51">
        <v>298200</v>
      </c>
    </row>
    <row r="537" spans="1:5" ht="17.25" thickTop="1" thickBot="1" x14ac:dyDescent="0.3">
      <c r="A537" s="50" t="s">
        <v>219</v>
      </c>
      <c r="B537" s="10" t="s">
        <v>85</v>
      </c>
      <c r="C537" s="56">
        <f>C525-C533+SUM(C536:C536)</f>
        <v>745562.2200000002</v>
      </c>
      <c r="D537" s="56">
        <f>D525-D533+SUM(D536:D536)</f>
        <v>-1265686</v>
      </c>
      <c r="E537" s="56">
        <v>-710985</v>
      </c>
    </row>
    <row r="538" spans="1:5" ht="17.25" thickTop="1" thickBot="1" x14ac:dyDescent="0.3">
      <c r="A538" s="46"/>
      <c r="B538" s="4"/>
    </row>
    <row r="539" spans="1:5" ht="21" thickTop="1" thickBot="1" x14ac:dyDescent="0.45">
      <c r="A539" s="46"/>
      <c r="B539" s="20" t="s">
        <v>90</v>
      </c>
    </row>
    <row r="540" spans="1:5" ht="16.5" thickTop="1" x14ac:dyDescent="0.25">
      <c r="A540" s="46"/>
      <c r="B540" s="4" t="s">
        <v>79</v>
      </c>
    </row>
    <row r="541" spans="1:5" ht="15.75" x14ac:dyDescent="0.25">
      <c r="A541" s="46" t="s">
        <v>115</v>
      </c>
      <c r="B541" s="44" t="s">
        <v>116</v>
      </c>
      <c r="C541" s="51">
        <v>549647.44999999995</v>
      </c>
      <c r="D541" s="51">
        <v>581644</v>
      </c>
      <c r="E541" s="51">
        <v>610000</v>
      </c>
    </row>
    <row r="542" spans="1:5" ht="15.75" x14ac:dyDescent="0.25">
      <c r="A542" s="46" t="s">
        <v>117</v>
      </c>
      <c r="B542" s="45" t="s">
        <v>118</v>
      </c>
      <c r="C542" s="51">
        <v>2060</v>
      </c>
      <c r="D542" s="51">
        <v>2000</v>
      </c>
      <c r="E542" s="51">
        <v>1500</v>
      </c>
    </row>
    <row r="543" spans="1:5" ht="15.75" x14ac:dyDescent="0.25">
      <c r="A543" s="46" t="s">
        <v>91</v>
      </c>
      <c r="B543" s="44" t="s">
        <v>139</v>
      </c>
      <c r="C543" s="51">
        <v>2307112.81</v>
      </c>
      <c r="D543" s="51">
        <v>2024014</v>
      </c>
      <c r="E543" s="51">
        <v>2025000</v>
      </c>
    </row>
    <row r="544" spans="1:5" ht="16.5" thickBot="1" x14ac:dyDescent="0.3">
      <c r="A544" s="46" t="s">
        <v>92</v>
      </c>
      <c r="B544" s="45" t="s">
        <v>140</v>
      </c>
      <c r="C544" s="51">
        <v>46070.5</v>
      </c>
      <c r="D544" s="51">
        <v>66000</v>
      </c>
      <c r="E544" s="51">
        <v>66000</v>
      </c>
    </row>
    <row r="545" spans="1:5" ht="17.25" thickTop="1" thickBot="1" x14ac:dyDescent="0.3">
      <c r="A545" s="46"/>
      <c r="B545" s="10" t="s">
        <v>87</v>
      </c>
      <c r="C545" s="56">
        <f>SUM(C541:C544)</f>
        <v>2904890.76</v>
      </c>
      <c r="D545" s="56">
        <f>SUM(D541:D544)</f>
        <v>2673658</v>
      </c>
      <c r="E545" s="56">
        <v>2702500</v>
      </c>
    </row>
    <row r="546" spans="1:5" ht="16.5" thickTop="1" x14ac:dyDescent="0.25">
      <c r="A546" s="46"/>
      <c r="B546" s="9"/>
    </row>
    <row r="547" spans="1:5" x14ac:dyDescent="0.2">
      <c r="B547" s="4" t="s">
        <v>82</v>
      </c>
    </row>
    <row r="548" spans="1:5" ht="15.75" x14ac:dyDescent="0.25">
      <c r="A548" s="46" t="s">
        <v>93</v>
      </c>
      <c r="B548" s="44" t="s">
        <v>80</v>
      </c>
      <c r="C548" s="51">
        <v>749785.87</v>
      </c>
      <c r="D548" s="51">
        <v>853087</v>
      </c>
      <c r="E548" s="51">
        <v>808762</v>
      </c>
    </row>
    <row r="549" spans="1:5" ht="15.75" x14ac:dyDescent="0.25">
      <c r="A549" s="50" t="s">
        <v>94</v>
      </c>
      <c r="B549" s="44" t="s">
        <v>81</v>
      </c>
      <c r="C549" s="51">
        <v>1326613.53</v>
      </c>
      <c r="D549" s="51">
        <v>1268264</v>
      </c>
      <c r="E549" s="51">
        <v>1229959</v>
      </c>
    </row>
    <row r="550" spans="1:5" ht="15.75" x14ac:dyDescent="0.25">
      <c r="A550" s="46" t="s">
        <v>101</v>
      </c>
      <c r="B550" s="14" t="s">
        <v>100</v>
      </c>
      <c r="C550" s="51">
        <v>12169.3</v>
      </c>
      <c r="D550" s="51">
        <v>326885</v>
      </c>
      <c r="E550" s="51">
        <v>33863</v>
      </c>
    </row>
    <row r="551" spans="1:5" ht="15.75" x14ac:dyDescent="0.25">
      <c r="A551" s="46" t="s">
        <v>199</v>
      </c>
      <c r="B551" s="44" t="s">
        <v>200</v>
      </c>
      <c r="C551" s="51">
        <v>124193.8</v>
      </c>
      <c r="D551" s="51">
        <v>180300</v>
      </c>
      <c r="E551" s="51">
        <v>185061</v>
      </c>
    </row>
    <row r="552" spans="1:5" ht="15.75" x14ac:dyDescent="0.25">
      <c r="A552" s="50" t="s">
        <v>203</v>
      </c>
      <c r="B552" s="44" t="s">
        <v>201</v>
      </c>
      <c r="C552" s="51">
        <v>254572.37</v>
      </c>
      <c r="D552" s="51">
        <v>284755</v>
      </c>
      <c r="E552" s="51">
        <v>346677</v>
      </c>
    </row>
    <row r="553" spans="1:5" ht="15.75" x14ac:dyDescent="0.25">
      <c r="A553" s="46" t="s">
        <v>204</v>
      </c>
      <c r="B553" s="14" t="s">
        <v>202</v>
      </c>
      <c r="C553" s="51">
        <v>0</v>
      </c>
      <c r="D553" s="51">
        <v>0</v>
      </c>
      <c r="E553" s="51">
        <v>0</v>
      </c>
    </row>
    <row r="554" spans="1:5" ht="15.75" x14ac:dyDescent="0.25">
      <c r="A554" s="46" t="s">
        <v>147</v>
      </c>
      <c r="B554" s="14" t="s">
        <v>226</v>
      </c>
      <c r="C554" s="51">
        <v>0</v>
      </c>
      <c r="D554" s="51">
        <v>0</v>
      </c>
      <c r="E554" s="51">
        <v>52160</v>
      </c>
    </row>
    <row r="555" spans="1:5" ht="16.5" thickBot="1" x14ac:dyDescent="0.3">
      <c r="A555" s="46" t="s">
        <v>146</v>
      </c>
      <c r="B555" s="45" t="s">
        <v>89</v>
      </c>
      <c r="C555" s="51">
        <v>74863.14</v>
      </c>
      <c r="D555" s="51">
        <v>75000</v>
      </c>
      <c r="E555" s="51">
        <v>90000</v>
      </c>
    </row>
    <row r="556" spans="1:5" ht="17.25" thickTop="1" thickBot="1" x14ac:dyDescent="0.3">
      <c r="A556" s="46"/>
      <c r="B556" s="10" t="s">
        <v>83</v>
      </c>
      <c r="C556" s="56">
        <f>SUM(C548:C555)</f>
        <v>2542198.0100000002</v>
      </c>
      <c r="D556" s="56">
        <f>SUM(D548:D555)</f>
        <v>2988291</v>
      </c>
      <c r="E556" s="56">
        <v>2746482</v>
      </c>
    </row>
    <row r="557" spans="1:5" ht="16.5" thickTop="1" x14ac:dyDescent="0.25">
      <c r="A557" s="46"/>
      <c r="B557" s="9"/>
    </row>
    <row r="558" spans="1:5" ht="15.75" x14ac:dyDescent="0.25">
      <c r="A558" s="46"/>
      <c r="B558" s="15" t="s">
        <v>84</v>
      </c>
    </row>
    <row r="559" spans="1:5" ht="16.5" thickBot="1" x14ac:dyDescent="0.3">
      <c r="A559" s="46" t="s">
        <v>214</v>
      </c>
      <c r="B559" s="45" t="s">
        <v>127</v>
      </c>
      <c r="C559" s="51">
        <v>0</v>
      </c>
      <c r="D559" s="51">
        <v>0</v>
      </c>
      <c r="E559" s="51">
        <v>0</v>
      </c>
    </row>
    <row r="560" spans="1:5" ht="17.25" thickTop="1" thickBot="1" x14ac:dyDescent="0.3">
      <c r="A560" s="50" t="s">
        <v>219</v>
      </c>
      <c r="B560" s="10" t="s">
        <v>85</v>
      </c>
      <c r="C560" s="56">
        <f>C545-C556+SUM(C559:C559)</f>
        <v>362692.74999999953</v>
      </c>
      <c r="D560" s="56">
        <f>D545-D556+SUM(D559:D559)</f>
        <v>-314633</v>
      </c>
      <c r="E560" s="56">
        <v>-43982</v>
      </c>
    </row>
    <row r="561" spans="1:5" ht="17.25" thickTop="1" thickBot="1" x14ac:dyDescent="0.3">
      <c r="A561" s="46"/>
      <c r="B561" s="9"/>
    </row>
    <row r="562" spans="1:5" ht="21" thickTop="1" thickBot="1" x14ac:dyDescent="0.45">
      <c r="A562" s="46"/>
      <c r="B562" s="20" t="s">
        <v>95</v>
      </c>
    </row>
    <row r="563" spans="1:5" ht="16.5" thickTop="1" x14ac:dyDescent="0.25">
      <c r="A563" s="46"/>
      <c r="B563" s="4" t="s">
        <v>79</v>
      </c>
    </row>
    <row r="564" spans="1:5" ht="15.75" x14ac:dyDescent="0.25">
      <c r="A564" s="46" t="s">
        <v>113</v>
      </c>
      <c r="B564" s="45" t="s">
        <v>138</v>
      </c>
      <c r="C564" s="51">
        <v>0</v>
      </c>
      <c r="D564" s="51">
        <v>0</v>
      </c>
      <c r="E564" s="51">
        <v>0</v>
      </c>
    </row>
    <row r="565" spans="1:5" ht="15.75" x14ac:dyDescent="0.25">
      <c r="A565" s="46" t="s">
        <v>115</v>
      </c>
      <c r="B565" s="44" t="s">
        <v>116</v>
      </c>
      <c r="C565" s="51">
        <v>621492.98</v>
      </c>
      <c r="D565" s="51">
        <v>582511</v>
      </c>
      <c r="E565" s="51">
        <v>564273</v>
      </c>
    </row>
    <row r="566" spans="1:5" ht="15.75" x14ac:dyDescent="0.25">
      <c r="A566" s="46" t="s">
        <v>117</v>
      </c>
      <c r="B566" s="45" t="s">
        <v>118</v>
      </c>
      <c r="C566" s="51">
        <v>51738.13</v>
      </c>
      <c r="D566" s="51">
        <v>30079</v>
      </c>
      <c r="E566" s="51">
        <v>15000</v>
      </c>
    </row>
    <row r="567" spans="1:5" ht="16.5" thickBot="1" x14ac:dyDescent="0.3">
      <c r="A567" s="46" t="s">
        <v>137</v>
      </c>
      <c r="B567" s="44" t="s">
        <v>138</v>
      </c>
      <c r="C567" s="51">
        <v>7250896.2199999997</v>
      </c>
      <c r="D567" s="51">
        <v>9069517</v>
      </c>
      <c r="E567" s="51">
        <v>9526141</v>
      </c>
    </row>
    <row r="568" spans="1:5" ht="17.25" thickTop="1" thickBot="1" x14ac:dyDescent="0.3">
      <c r="A568" s="46"/>
      <c r="B568" s="10" t="s">
        <v>87</v>
      </c>
      <c r="C568" s="56">
        <f>SUM(C564:C567)</f>
        <v>7924127.3300000001</v>
      </c>
      <c r="D568" s="56">
        <f>SUM(D564:D567)</f>
        <v>9682107</v>
      </c>
      <c r="E568" s="56">
        <v>10105414</v>
      </c>
    </row>
    <row r="569" spans="1:5" ht="16.5" thickTop="1" x14ac:dyDescent="0.25">
      <c r="A569" s="46"/>
      <c r="B569" s="9"/>
    </row>
    <row r="570" spans="1:5" x14ac:dyDescent="0.2">
      <c r="B570" s="4" t="s">
        <v>82</v>
      </c>
    </row>
    <row r="571" spans="1:5" ht="15.75" x14ac:dyDescent="0.25">
      <c r="A571" s="46" t="s">
        <v>96</v>
      </c>
      <c r="B571" s="44" t="s">
        <v>80</v>
      </c>
      <c r="C571" s="51">
        <v>1938076.1</v>
      </c>
      <c r="D571" s="51">
        <v>2326652</v>
      </c>
      <c r="E571" s="51">
        <v>2287356</v>
      </c>
    </row>
    <row r="572" spans="1:5" ht="15.75" x14ac:dyDescent="0.25">
      <c r="A572" s="50" t="s">
        <v>205</v>
      </c>
      <c r="B572" s="44" t="s">
        <v>81</v>
      </c>
      <c r="C572" s="51">
        <v>3124210.11</v>
      </c>
      <c r="D572" s="51">
        <v>3640035</v>
      </c>
      <c r="E572" s="51">
        <v>2438790</v>
      </c>
    </row>
    <row r="573" spans="1:5" ht="15.75" x14ac:dyDescent="0.25">
      <c r="A573" s="46" t="s">
        <v>206</v>
      </c>
      <c r="B573" s="14" t="s">
        <v>100</v>
      </c>
      <c r="C573" s="51">
        <v>27210.18</v>
      </c>
      <c r="D573" s="51">
        <v>377778</v>
      </c>
      <c r="E573" s="51">
        <v>0</v>
      </c>
    </row>
    <row r="574" spans="1:5" ht="15.75" x14ac:dyDescent="0.25">
      <c r="A574" s="46" t="s">
        <v>215</v>
      </c>
      <c r="B574" s="14" t="s">
        <v>226</v>
      </c>
      <c r="C574" s="51">
        <v>0</v>
      </c>
      <c r="D574" s="51">
        <v>691329</v>
      </c>
      <c r="E574" s="51">
        <v>4887011</v>
      </c>
    </row>
    <row r="575" spans="1:5" ht="16.5" thickBot="1" x14ac:dyDescent="0.3">
      <c r="A575" s="46" t="s">
        <v>97</v>
      </c>
      <c r="B575" s="45" t="s">
        <v>89</v>
      </c>
      <c r="C575" s="51">
        <v>100171.03</v>
      </c>
      <c r="D575" s="51">
        <v>100000</v>
      </c>
      <c r="E575" s="51">
        <v>115000</v>
      </c>
    </row>
    <row r="576" spans="1:5" ht="17.25" thickTop="1" thickBot="1" x14ac:dyDescent="0.3">
      <c r="A576" s="46"/>
      <c r="B576" s="10" t="s">
        <v>83</v>
      </c>
      <c r="C576" s="56">
        <f>SUM(C571:C575)</f>
        <v>5189667.42</v>
      </c>
      <c r="D576" s="56">
        <f>SUM(D571:D575)</f>
        <v>7135794</v>
      </c>
      <c r="E576" s="56">
        <v>9728157</v>
      </c>
    </row>
    <row r="577" spans="1:5" ht="16.5" thickTop="1" x14ac:dyDescent="0.25">
      <c r="A577" s="46"/>
      <c r="B577" s="9"/>
    </row>
    <row r="578" spans="1:5" ht="15.75" x14ac:dyDescent="0.25">
      <c r="A578" s="46"/>
      <c r="B578" s="15" t="s">
        <v>84</v>
      </c>
    </row>
    <row r="579" spans="1:5" ht="15.75" x14ac:dyDescent="0.25">
      <c r="A579" s="50" t="s">
        <v>252</v>
      </c>
      <c r="B579" s="45" t="s">
        <v>5</v>
      </c>
      <c r="C579" s="51">
        <v>20863.509999999998</v>
      </c>
      <c r="D579" s="51">
        <v>16384</v>
      </c>
      <c r="E579" s="51">
        <v>0</v>
      </c>
    </row>
    <row r="580" spans="1:5" ht="16.5" thickBot="1" x14ac:dyDescent="0.3">
      <c r="A580" s="50" t="s">
        <v>143</v>
      </c>
      <c r="B580" s="44" t="s">
        <v>299</v>
      </c>
      <c r="C580" s="51">
        <v>-2474219.7799999998</v>
      </c>
      <c r="D580" s="51">
        <v>-2562697</v>
      </c>
      <c r="E580" s="51">
        <v>-377257</v>
      </c>
    </row>
    <row r="581" spans="1:5" ht="17.25" thickTop="1" thickBot="1" x14ac:dyDescent="0.3">
      <c r="A581" s="50" t="s">
        <v>219</v>
      </c>
      <c r="B581" s="10" t="s">
        <v>85</v>
      </c>
      <c r="C581" s="56">
        <f>C568-C576+SUM(C579:C580)</f>
        <v>281103.64000000013</v>
      </c>
      <c r="D581" s="56">
        <f>D568-D576+SUM(D579:D580)</f>
        <v>0</v>
      </c>
      <c r="E581" s="56">
        <v>0</v>
      </c>
    </row>
    <row r="582" spans="1:5" ht="17.25" thickTop="1" thickBot="1" x14ac:dyDescent="0.3">
      <c r="A582" s="46"/>
      <c r="B582" s="9"/>
    </row>
    <row r="583" spans="1:5" ht="21" thickTop="1" thickBot="1" x14ac:dyDescent="0.45">
      <c r="A583" s="46"/>
      <c r="B583" s="20" t="s">
        <v>98</v>
      </c>
    </row>
    <row r="584" spans="1:5" ht="16.5" thickTop="1" x14ac:dyDescent="0.25">
      <c r="A584" s="46"/>
      <c r="B584" s="4" t="s">
        <v>79</v>
      </c>
    </row>
    <row r="585" spans="1:5" ht="15.75" x14ac:dyDescent="0.25">
      <c r="A585" s="46" t="s">
        <v>113</v>
      </c>
      <c r="B585" s="44" t="s">
        <v>121</v>
      </c>
      <c r="C585" s="51">
        <v>0</v>
      </c>
      <c r="D585" s="51">
        <v>0</v>
      </c>
      <c r="E585" s="51">
        <v>0</v>
      </c>
    </row>
    <row r="586" spans="1:5" ht="15.75" x14ac:dyDescent="0.25">
      <c r="A586" s="46" t="s">
        <v>115</v>
      </c>
      <c r="B586" s="44" t="s">
        <v>116</v>
      </c>
      <c r="C586" s="51">
        <v>75772.210000000006</v>
      </c>
      <c r="D586" s="51">
        <v>62500</v>
      </c>
      <c r="E586" s="51">
        <v>59903</v>
      </c>
    </row>
    <row r="587" spans="1:5" ht="15.75" x14ac:dyDescent="0.25">
      <c r="A587" s="46" t="s">
        <v>117</v>
      </c>
      <c r="B587" s="44" t="s">
        <v>118</v>
      </c>
      <c r="C587" s="51">
        <v>7783.26</v>
      </c>
      <c r="D587" s="51">
        <v>15000</v>
      </c>
      <c r="E587" s="51">
        <v>14000</v>
      </c>
    </row>
    <row r="588" spans="1:5" ht="16.5" thickBot="1" x14ac:dyDescent="0.3">
      <c r="A588" s="46" t="s">
        <v>137</v>
      </c>
      <c r="B588" s="44" t="s">
        <v>138</v>
      </c>
      <c r="C588" s="51">
        <v>543303.67000000004</v>
      </c>
      <c r="D588" s="51">
        <v>775168</v>
      </c>
      <c r="E588" s="51">
        <v>788980</v>
      </c>
    </row>
    <row r="589" spans="1:5" ht="17.25" thickTop="1" thickBot="1" x14ac:dyDescent="0.3">
      <c r="A589" s="46"/>
      <c r="B589" s="10" t="s">
        <v>87</v>
      </c>
      <c r="C589" s="56">
        <f>SUM(C585:C588)</f>
        <v>626859.14</v>
      </c>
      <c r="D589" s="56">
        <f>SUM(D585:D588)</f>
        <v>852668</v>
      </c>
      <c r="E589" s="56">
        <v>862883</v>
      </c>
    </row>
    <row r="590" spans="1:5" ht="16.5" thickTop="1" x14ac:dyDescent="0.25">
      <c r="A590" s="46"/>
      <c r="B590" s="9"/>
    </row>
    <row r="591" spans="1:5" x14ac:dyDescent="0.2">
      <c r="B591" s="4" t="s">
        <v>82</v>
      </c>
    </row>
    <row r="592" spans="1:5" ht="15.75" x14ac:dyDescent="0.25">
      <c r="A592" s="46" t="s">
        <v>99</v>
      </c>
      <c r="B592" s="44" t="s">
        <v>80</v>
      </c>
      <c r="C592" s="51">
        <v>210418.75</v>
      </c>
      <c r="D592" s="51">
        <v>167248</v>
      </c>
      <c r="E592" s="51">
        <v>203436</v>
      </c>
    </row>
    <row r="593" spans="1:5" ht="15.75" x14ac:dyDescent="0.25">
      <c r="A593" s="50" t="s">
        <v>207</v>
      </c>
      <c r="B593" s="44" t="s">
        <v>81</v>
      </c>
      <c r="C593" s="51">
        <v>274161.71000000002</v>
      </c>
      <c r="D593" s="51">
        <v>303506</v>
      </c>
      <c r="E593" s="51">
        <v>335114</v>
      </c>
    </row>
    <row r="594" spans="1:5" ht="15.75" x14ac:dyDescent="0.25">
      <c r="A594" s="46" t="s">
        <v>208</v>
      </c>
      <c r="B594" s="14" t="s">
        <v>100</v>
      </c>
      <c r="C594" s="51">
        <v>0</v>
      </c>
      <c r="D594" s="51">
        <v>0</v>
      </c>
      <c r="E594" s="51">
        <v>0</v>
      </c>
    </row>
    <row r="595" spans="1:5" ht="15.75" x14ac:dyDescent="0.25">
      <c r="A595" s="46" t="s">
        <v>216</v>
      </c>
      <c r="B595" s="14" t="s">
        <v>226</v>
      </c>
      <c r="C595" s="51">
        <v>0</v>
      </c>
      <c r="D595" s="51">
        <v>327569</v>
      </c>
      <c r="E595" s="51">
        <v>550000</v>
      </c>
    </row>
    <row r="596" spans="1:5" ht="16.5" thickBot="1" x14ac:dyDescent="0.3">
      <c r="A596" s="46" t="s">
        <v>144</v>
      </c>
      <c r="B596" s="45" t="s">
        <v>89</v>
      </c>
      <c r="C596" s="51">
        <v>57129.5</v>
      </c>
      <c r="D596" s="51">
        <v>75000</v>
      </c>
      <c r="E596" s="51">
        <v>75000</v>
      </c>
    </row>
    <row r="597" spans="1:5" ht="17.25" thickTop="1" thickBot="1" x14ac:dyDescent="0.3">
      <c r="A597" s="46"/>
      <c r="B597" s="10" t="s">
        <v>83</v>
      </c>
      <c r="C597" s="56">
        <f>SUM(C592:C596)</f>
        <v>541709.96</v>
      </c>
      <c r="D597" s="56">
        <f>SUM(D592:D596)</f>
        <v>873323</v>
      </c>
      <c r="E597" s="56">
        <v>1163550</v>
      </c>
    </row>
    <row r="598" spans="1:5" ht="16.5" thickTop="1" x14ac:dyDescent="0.25">
      <c r="A598" s="46"/>
      <c r="B598" s="9"/>
      <c r="C598" s="67"/>
      <c r="D598" s="67"/>
      <c r="E598" s="67"/>
    </row>
    <row r="599" spans="1:5" ht="15.75" x14ac:dyDescent="0.25">
      <c r="A599" s="46"/>
      <c r="B599" s="4" t="s">
        <v>84</v>
      </c>
      <c r="C599" s="67"/>
      <c r="D599" s="67"/>
      <c r="E599" s="67"/>
    </row>
    <row r="600" spans="1:5" ht="16.5" thickBot="1" x14ac:dyDescent="0.3">
      <c r="A600" s="50" t="s">
        <v>252</v>
      </c>
      <c r="B600" s="45" t="s">
        <v>5</v>
      </c>
      <c r="C600" s="51">
        <v>0</v>
      </c>
      <c r="D600" s="49">
        <v>20655</v>
      </c>
      <c r="E600" s="51">
        <v>0</v>
      </c>
    </row>
    <row r="601" spans="1:5" ht="17.25" thickTop="1" thickBot="1" x14ac:dyDescent="0.3">
      <c r="A601" s="50" t="s">
        <v>219</v>
      </c>
      <c r="B601" s="10" t="s">
        <v>85</v>
      </c>
      <c r="C601" s="56">
        <f>C589-C597+C600</f>
        <v>85149.180000000051</v>
      </c>
      <c r="D601" s="56">
        <f>D589-D597+D600</f>
        <v>0</v>
      </c>
      <c r="E601" s="56">
        <v>-300667</v>
      </c>
    </row>
    <row r="602" spans="1:5" ht="17.25" thickTop="1" thickBot="1" x14ac:dyDescent="0.3">
      <c r="A602" s="46"/>
      <c r="B602" s="9"/>
    </row>
    <row r="603" spans="1:5" ht="21" thickTop="1" thickBot="1" x14ac:dyDescent="0.45">
      <c r="A603" s="46"/>
      <c r="B603" s="20" t="s">
        <v>102</v>
      </c>
    </row>
    <row r="604" spans="1:5" ht="16.5" thickTop="1" x14ac:dyDescent="0.25">
      <c r="A604" s="46"/>
      <c r="B604" s="4" t="s">
        <v>79</v>
      </c>
    </row>
    <row r="605" spans="1:5" ht="15.75" x14ac:dyDescent="0.25">
      <c r="A605" s="46" t="s">
        <v>113</v>
      </c>
      <c r="B605" s="44" t="s">
        <v>121</v>
      </c>
      <c r="C605" s="51">
        <v>0</v>
      </c>
      <c r="D605" s="51">
        <v>0</v>
      </c>
      <c r="E605" s="51">
        <v>0</v>
      </c>
    </row>
    <row r="606" spans="1:5" ht="15.75" x14ac:dyDescent="0.25">
      <c r="A606" s="46" t="s">
        <v>115</v>
      </c>
      <c r="B606" s="44" t="s">
        <v>116</v>
      </c>
      <c r="C606" s="51">
        <v>410797.79</v>
      </c>
      <c r="D606" s="51">
        <v>367556</v>
      </c>
      <c r="E606" s="51">
        <v>36000</v>
      </c>
    </row>
    <row r="607" spans="1:5" ht="15.75" x14ac:dyDescent="0.25">
      <c r="A607" s="46" t="s">
        <v>117</v>
      </c>
      <c r="B607" s="44" t="s">
        <v>118</v>
      </c>
      <c r="C607" s="51">
        <v>2893.82</v>
      </c>
      <c r="D607" s="51">
        <v>9100</v>
      </c>
      <c r="E607" s="51">
        <v>0</v>
      </c>
    </row>
    <row r="608" spans="1:5" ht="16.5" thickBot="1" x14ac:dyDescent="0.3">
      <c r="A608" s="46" t="s">
        <v>137</v>
      </c>
      <c r="B608" s="44" t="s">
        <v>138</v>
      </c>
      <c r="C608" s="51">
        <v>613400.79</v>
      </c>
      <c r="D608" s="51">
        <v>1050721</v>
      </c>
      <c r="E608" s="51">
        <v>957883</v>
      </c>
    </row>
    <row r="609" spans="1:5" ht="17.25" thickTop="1" thickBot="1" x14ac:dyDescent="0.3">
      <c r="A609" s="46"/>
      <c r="B609" s="10" t="s">
        <v>87</v>
      </c>
      <c r="C609" s="30">
        <f>SUM(C605:C608)</f>
        <v>1027092.4</v>
      </c>
      <c r="D609" s="30">
        <f>SUM(D605:D608)</f>
        <v>1427377</v>
      </c>
      <c r="E609" s="30">
        <v>993883</v>
      </c>
    </row>
    <row r="610" spans="1:5" ht="16.5" thickTop="1" x14ac:dyDescent="0.25">
      <c r="A610" s="46"/>
      <c r="B610" s="9"/>
    </row>
    <row r="611" spans="1:5" ht="15.75" x14ac:dyDescent="0.25">
      <c r="A611" s="46"/>
      <c r="B611" s="4" t="s">
        <v>82</v>
      </c>
    </row>
    <row r="612" spans="1:5" ht="15.75" x14ac:dyDescent="0.25">
      <c r="A612" s="50" t="s">
        <v>141</v>
      </c>
      <c r="B612" s="8" t="s">
        <v>80</v>
      </c>
      <c r="C612" s="51">
        <v>105088</v>
      </c>
      <c r="D612" s="51">
        <v>281217</v>
      </c>
      <c r="E612" s="51">
        <v>253403</v>
      </c>
    </row>
    <row r="613" spans="1:5" ht="15.75" x14ac:dyDescent="0.25">
      <c r="A613" s="50" t="s">
        <v>209</v>
      </c>
      <c r="B613" s="8" t="s">
        <v>81</v>
      </c>
      <c r="C613" s="51">
        <v>626542.13</v>
      </c>
      <c r="D613" s="51">
        <v>540039</v>
      </c>
      <c r="E613" s="51">
        <v>140720</v>
      </c>
    </row>
    <row r="614" spans="1:5" ht="15.75" x14ac:dyDescent="0.25">
      <c r="A614" s="46" t="s">
        <v>210</v>
      </c>
      <c r="B614" s="14" t="s">
        <v>100</v>
      </c>
      <c r="C614" s="51">
        <v>0</v>
      </c>
      <c r="D614" s="51">
        <v>39640</v>
      </c>
      <c r="E614" s="51">
        <v>0</v>
      </c>
    </row>
    <row r="615" spans="1:5" ht="15.75" x14ac:dyDescent="0.25">
      <c r="A615" s="46" t="s">
        <v>217</v>
      </c>
      <c r="B615" s="14" t="s">
        <v>226</v>
      </c>
      <c r="C615" s="51">
        <v>0</v>
      </c>
      <c r="D615" s="51">
        <v>451331</v>
      </c>
      <c r="E615" s="51">
        <v>910000</v>
      </c>
    </row>
    <row r="616" spans="1:5" ht="16.5" thickBot="1" x14ac:dyDescent="0.3">
      <c r="A616" s="46" t="s">
        <v>148</v>
      </c>
      <c r="B616" s="45" t="s">
        <v>89</v>
      </c>
      <c r="C616" s="51">
        <v>94850.45</v>
      </c>
      <c r="D616" s="51">
        <v>120000</v>
      </c>
      <c r="E616" s="51">
        <v>125000</v>
      </c>
    </row>
    <row r="617" spans="1:5" ht="17.25" thickTop="1" thickBot="1" x14ac:dyDescent="0.3">
      <c r="A617" s="46"/>
      <c r="B617" s="10" t="s">
        <v>83</v>
      </c>
      <c r="C617" s="30">
        <f>SUM(C612:C616)</f>
        <v>826480.58</v>
      </c>
      <c r="D617" s="30">
        <f>SUM(D612:D616)</f>
        <v>1432227</v>
      </c>
      <c r="E617" s="30">
        <v>1429123</v>
      </c>
    </row>
    <row r="618" spans="1:5" ht="16.5" thickTop="1" x14ac:dyDescent="0.25">
      <c r="A618" s="46"/>
      <c r="B618" s="9"/>
    </row>
    <row r="619" spans="1:5" ht="15.75" x14ac:dyDescent="0.25">
      <c r="A619" s="46"/>
      <c r="B619" s="4" t="s">
        <v>84</v>
      </c>
    </row>
    <row r="620" spans="1:5" ht="15.75" x14ac:dyDescent="0.25">
      <c r="A620" s="50" t="s">
        <v>252</v>
      </c>
      <c r="B620" s="45" t="s">
        <v>5</v>
      </c>
      <c r="C620" s="51">
        <v>500</v>
      </c>
      <c r="D620" s="51">
        <v>4850</v>
      </c>
      <c r="E620" s="51">
        <v>0</v>
      </c>
    </row>
    <row r="621" spans="1:5" ht="16.5" thickBot="1" x14ac:dyDescent="0.3">
      <c r="A621" s="46" t="s">
        <v>303</v>
      </c>
      <c r="B621" s="44" t="s">
        <v>298</v>
      </c>
      <c r="C621" s="51">
        <v>0</v>
      </c>
      <c r="D621" s="51">
        <v>0</v>
      </c>
      <c r="E621" s="51">
        <v>0</v>
      </c>
    </row>
    <row r="622" spans="1:5" ht="17.25" thickTop="1" thickBot="1" x14ac:dyDescent="0.3">
      <c r="A622" s="50" t="s">
        <v>219</v>
      </c>
      <c r="B622" s="10" t="s">
        <v>85</v>
      </c>
      <c r="C622" s="30">
        <f>C609-C617+C620+C621</f>
        <v>201111.82000000007</v>
      </c>
      <c r="D622" s="30">
        <f>D609-D617+D620+D621</f>
        <v>0</v>
      </c>
      <c r="E622" s="30">
        <v>-435240</v>
      </c>
    </row>
    <row r="623" spans="1:5" ht="17.25" thickTop="1" thickBot="1" x14ac:dyDescent="0.3">
      <c r="A623" s="46"/>
      <c r="B623" s="9"/>
      <c r="C623" s="31"/>
      <c r="D623" s="31"/>
      <c r="E623" s="31"/>
    </row>
    <row r="624" spans="1:5" ht="21" thickTop="1" thickBot="1" x14ac:dyDescent="0.45">
      <c r="A624" s="46"/>
      <c r="B624" s="20" t="s">
        <v>105</v>
      </c>
    </row>
    <row r="625" spans="1:5" ht="16.5" thickTop="1" x14ac:dyDescent="0.25">
      <c r="A625" s="46"/>
      <c r="B625" s="4" t="s">
        <v>79</v>
      </c>
    </row>
    <row r="626" spans="1:5" ht="15.75" x14ac:dyDescent="0.25">
      <c r="A626" s="46" t="s">
        <v>113</v>
      </c>
      <c r="B626" s="44" t="s">
        <v>121</v>
      </c>
      <c r="C626" s="51">
        <v>0</v>
      </c>
      <c r="D626" s="51">
        <v>0</v>
      </c>
      <c r="E626" s="51">
        <v>0</v>
      </c>
    </row>
    <row r="627" spans="1:5" ht="15.75" x14ac:dyDescent="0.25">
      <c r="A627" s="46" t="s">
        <v>115</v>
      </c>
      <c r="B627" s="44" t="s">
        <v>116</v>
      </c>
      <c r="C627" s="51">
        <v>50151.040000000001</v>
      </c>
      <c r="D627" s="51">
        <v>60900</v>
      </c>
      <c r="E627" s="51">
        <v>69100</v>
      </c>
    </row>
    <row r="628" spans="1:5" ht="15.75" x14ac:dyDescent="0.25">
      <c r="A628" s="46" t="s">
        <v>117</v>
      </c>
      <c r="B628" s="44" t="s">
        <v>118</v>
      </c>
      <c r="C628" s="51">
        <v>15834.57</v>
      </c>
      <c r="D628" s="51">
        <v>22820</v>
      </c>
      <c r="E628" s="51">
        <v>22000</v>
      </c>
    </row>
    <row r="629" spans="1:5" ht="16.5" thickBot="1" x14ac:dyDescent="0.3">
      <c r="A629" s="46" t="s">
        <v>137</v>
      </c>
      <c r="B629" s="68" t="s">
        <v>138</v>
      </c>
      <c r="C629" s="51">
        <v>3254727.71</v>
      </c>
      <c r="D629" s="51">
        <v>3924218</v>
      </c>
      <c r="E629" s="51">
        <v>4084594</v>
      </c>
    </row>
    <row r="630" spans="1:5" ht="17.25" thickTop="1" thickBot="1" x14ac:dyDescent="0.3">
      <c r="A630" s="46"/>
      <c r="B630" s="10" t="s">
        <v>87</v>
      </c>
      <c r="C630" s="30">
        <f>SUM(C626:C629)</f>
        <v>3320713.32</v>
      </c>
      <c r="D630" s="30">
        <f>SUM(D626:D629)</f>
        <v>4007938</v>
      </c>
      <c r="E630" s="30">
        <v>4175694</v>
      </c>
    </row>
    <row r="631" spans="1:5" ht="16.5" thickTop="1" x14ac:dyDescent="0.25">
      <c r="A631" s="46"/>
      <c r="B631" s="9"/>
    </row>
    <row r="632" spans="1:5" ht="15.75" x14ac:dyDescent="0.25">
      <c r="A632" s="50"/>
      <c r="B632" s="4" t="s">
        <v>82</v>
      </c>
    </row>
    <row r="633" spans="1:5" ht="15.75" x14ac:dyDescent="0.25">
      <c r="A633" s="50" t="s">
        <v>142</v>
      </c>
      <c r="B633" s="44" t="s">
        <v>149</v>
      </c>
      <c r="C633" s="51">
        <v>812573.19</v>
      </c>
      <c r="D633" s="51">
        <v>819043</v>
      </c>
      <c r="E633" s="51">
        <v>838848</v>
      </c>
    </row>
    <row r="634" spans="1:5" ht="15.75" x14ac:dyDescent="0.25">
      <c r="A634" s="50" t="s">
        <v>211</v>
      </c>
      <c r="B634" s="44" t="s">
        <v>150</v>
      </c>
      <c r="C634" s="51">
        <v>811769.1</v>
      </c>
      <c r="D634" s="51">
        <v>903222</v>
      </c>
      <c r="E634" s="51">
        <v>793910</v>
      </c>
    </row>
    <row r="635" spans="1:5" ht="15.75" x14ac:dyDescent="0.25">
      <c r="A635" s="46" t="s">
        <v>509</v>
      </c>
      <c r="B635" s="45" t="s">
        <v>157</v>
      </c>
      <c r="C635" s="51">
        <v>54343.28</v>
      </c>
      <c r="D635" s="51">
        <v>150983</v>
      </c>
      <c r="E635" s="51">
        <v>85000</v>
      </c>
    </row>
    <row r="636" spans="1:5" ht="15.75" x14ac:dyDescent="0.25">
      <c r="A636" s="46" t="s">
        <v>218</v>
      </c>
      <c r="B636" s="44" t="s">
        <v>226</v>
      </c>
      <c r="C636" s="51">
        <v>0</v>
      </c>
      <c r="D636" s="51">
        <v>382503</v>
      </c>
      <c r="E636" s="51">
        <v>515230</v>
      </c>
    </row>
    <row r="637" spans="1:5" ht="15.75" x14ac:dyDescent="0.25">
      <c r="A637" s="46" t="s">
        <v>155</v>
      </c>
      <c r="B637" s="45" t="s">
        <v>89</v>
      </c>
      <c r="C637" s="51">
        <v>88456.38</v>
      </c>
      <c r="D637" s="51">
        <v>100000</v>
      </c>
      <c r="E637" s="51">
        <v>100000</v>
      </c>
    </row>
    <row r="638" spans="1:5" ht="15.75" x14ac:dyDescent="0.25">
      <c r="A638" s="50" t="s">
        <v>151</v>
      </c>
      <c r="B638" s="44" t="s">
        <v>153</v>
      </c>
      <c r="C638" s="51">
        <v>1310911.3500000001</v>
      </c>
      <c r="D638" s="51">
        <v>1575441</v>
      </c>
      <c r="E638" s="51">
        <v>1733496</v>
      </c>
    </row>
    <row r="639" spans="1:5" ht="15.75" x14ac:dyDescent="0.25">
      <c r="A639" s="50" t="s">
        <v>152</v>
      </c>
      <c r="B639" s="44" t="s">
        <v>154</v>
      </c>
      <c r="C639" s="51">
        <v>149173.89000000001</v>
      </c>
      <c r="D639" s="51">
        <v>147601</v>
      </c>
      <c r="E639" s="51">
        <v>157074</v>
      </c>
    </row>
    <row r="640" spans="1:5" ht="16.5" thickBot="1" x14ac:dyDescent="0.3">
      <c r="A640" s="46" t="s">
        <v>156</v>
      </c>
      <c r="B640" s="45" t="s">
        <v>158</v>
      </c>
      <c r="C640" s="51">
        <v>0</v>
      </c>
      <c r="D640" s="51">
        <v>0</v>
      </c>
      <c r="E640" s="51">
        <v>0</v>
      </c>
    </row>
    <row r="641" spans="1:5" ht="17.25" thickTop="1" thickBot="1" x14ac:dyDescent="0.3">
      <c r="A641" s="46"/>
      <c r="B641" s="10" t="s">
        <v>83</v>
      </c>
      <c r="C641" s="30">
        <f>SUM(C633:C640)</f>
        <v>3227227.1900000004</v>
      </c>
      <c r="D641" s="30">
        <f>SUM(D633:D640)</f>
        <v>4078793</v>
      </c>
      <c r="E641" s="30">
        <v>4223558</v>
      </c>
    </row>
    <row r="642" spans="1:5" ht="16.5" thickTop="1" x14ac:dyDescent="0.25">
      <c r="A642" s="46"/>
      <c r="B642" s="9"/>
    </row>
    <row r="643" spans="1:5" ht="15.75" x14ac:dyDescent="0.25">
      <c r="A643" s="46"/>
      <c r="B643" s="15" t="s">
        <v>84</v>
      </c>
    </row>
    <row r="644" spans="1:5" ht="16.5" thickBot="1" x14ac:dyDescent="0.3">
      <c r="A644" s="50" t="s">
        <v>252</v>
      </c>
      <c r="B644" s="44" t="s">
        <v>5</v>
      </c>
      <c r="C644" s="51">
        <v>8909.35</v>
      </c>
      <c r="D644" s="51">
        <v>9639</v>
      </c>
      <c r="E644" s="51">
        <v>12000</v>
      </c>
    </row>
    <row r="645" spans="1:5" ht="17.25" thickTop="1" thickBot="1" x14ac:dyDescent="0.3">
      <c r="A645" s="50" t="s">
        <v>219</v>
      </c>
      <c r="B645" s="10" t="s">
        <v>85</v>
      </c>
      <c r="C645" s="30">
        <f>C630+C644-C641</f>
        <v>102395.47999999952</v>
      </c>
      <c r="D645" s="30">
        <f>D630+D644-D641</f>
        <v>-61216</v>
      </c>
      <c r="E645" s="30">
        <v>-35864</v>
      </c>
    </row>
    <row r="646" spans="1:5" ht="15.75" thickTop="1" x14ac:dyDescent="0.2"/>
  </sheetData>
  <sheetProtection insertRows="0" deleteRows="0"/>
  <customSheetViews>
    <customSheetView guid="{9A0F58E2-86D1-4C31-B508-0A9EC0FD1CF8}" scale="75" showRuler="0">
      <pane xSplit="2" ySplit="3" topLeftCell="F192" activePane="bottomRight" state="frozen"/>
      <selection pane="bottomRight" activeCell="F199" sqref="F199"/>
      <rowBreaks count="10" manualBreakCount="10">
        <brk id="215" max="8" man="1"/>
        <brk id="269" max="8" man="1"/>
        <brk id="348" max="8" man="1"/>
        <brk id="427" max="8" man="1"/>
        <brk id="455" max="8" man="1"/>
        <brk id="535" max="8" man="1"/>
        <brk id="556" max="8" man="1"/>
        <brk id="582" max="8" man="1"/>
        <brk id="650" max="8" man="1"/>
        <brk id="713" max="8" man="1"/>
      </rowBreaks>
      <pageMargins left="0.5" right="0.5" top="0.5" bottom="0.5" header="0.25" footer="0.25"/>
      <pageSetup scale="52" fitToHeight="14" orientation="portrait" r:id="rId1"/>
      <headerFooter alignWithMargins="0">
        <oddHeader>&amp;LYEAR 2006 FINAL BUDGET&amp;C&amp;"Arial,Bold"EXHIBIT "A"&amp;RPAGE: &amp;P OF &amp;N</oddHeader>
        <oddFooter>&amp;L&amp;"Arial,Bold"COMMISSION MEETING DECEMBER 6, 2005&amp;RPrinted 10/28/2005 1:37 PM</oddFooter>
      </headerFooter>
    </customSheetView>
  </customSheetViews>
  <mergeCells count="1">
    <mergeCell ref="C175:D175"/>
  </mergeCells>
  <phoneticPr fontId="0" type="noConversion"/>
  <printOptions horizontalCentered="1"/>
  <pageMargins left="0.5" right="0.5" top="0.74" bottom="0.71" header="0.41" footer="0.49"/>
  <pageSetup scale="61" fitToHeight="14" orientation="portrait" r:id="rId2"/>
  <headerFooter alignWithMargins="0">
    <oddHeader>&amp;LYEAR 2018 FINAL BUDGET&amp;C&amp;"Arial,Bold"EXHIBIT "A"&amp;RPAGE: &amp;P OF &amp;N</oddHeader>
    <oddFooter>&amp;L&amp;"Arial,Bold"COMMISSION MEETING DECEMBER 19, 2017</oddFooter>
  </headerFooter>
  <rowBreaks count="12" manualBreakCount="12">
    <brk id="49" max="6" man="1"/>
    <brk id="107" max="6" man="1"/>
    <brk id="174" max="6" man="1"/>
    <brk id="240" max="6" man="1"/>
    <brk id="309" max="6" man="1"/>
    <brk id="371" max="6" man="1"/>
    <brk id="419" max="6" man="1"/>
    <brk id="456" max="6" man="1"/>
    <brk id="494" max="6" man="1"/>
    <brk id="518" max="6" man="1"/>
    <brk id="561" max="6" man="1"/>
    <brk id="60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16"/>
  <sheetViews>
    <sheetView zoomScale="75" zoomScaleNormal="75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5" x14ac:dyDescent="0.2"/>
  <cols>
    <col min="1" max="1" width="15" style="5" bestFit="1" customWidth="1"/>
    <col min="2" max="2" width="60.28515625" style="5" bestFit="1" customWidth="1"/>
    <col min="3" max="4" width="15.42578125" style="25" customWidth="1"/>
    <col min="5" max="5" width="15.42578125" customWidth="1"/>
  </cols>
  <sheetData>
    <row r="1" spans="1:5" ht="19.5" x14ac:dyDescent="0.4">
      <c r="A1" s="11"/>
      <c r="B1" s="2" t="s">
        <v>228</v>
      </c>
      <c r="C1" s="21">
        <v>2016</v>
      </c>
      <c r="D1" s="21">
        <v>2017</v>
      </c>
      <c r="E1" s="21">
        <v>2018</v>
      </c>
    </row>
    <row r="2" spans="1:5" ht="20.25" thickBot="1" x14ac:dyDescent="0.45">
      <c r="B2" s="3" t="s">
        <v>498</v>
      </c>
      <c r="C2" s="22" t="s">
        <v>103</v>
      </c>
      <c r="D2" s="22" t="s">
        <v>1</v>
      </c>
      <c r="E2" s="22" t="s">
        <v>1</v>
      </c>
    </row>
    <row r="3" spans="1:5" ht="21" thickTop="1" thickBot="1" x14ac:dyDescent="0.45">
      <c r="A3" s="1"/>
      <c r="B3" s="12"/>
      <c r="C3" s="23" t="s">
        <v>103</v>
      </c>
      <c r="D3" s="23" t="s">
        <v>305</v>
      </c>
      <c r="E3" s="23" t="s">
        <v>487</v>
      </c>
    </row>
    <row r="4" spans="1:5" ht="16.5" thickTop="1" x14ac:dyDescent="0.25">
      <c r="A4" s="46"/>
      <c r="B4" s="4" t="s">
        <v>2</v>
      </c>
      <c r="C4" s="52"/>
      <c r="D4" s="52"/>
    </row>
    <row r="5" spans="1:5" ht="15.75" x14ac:dyDescent="0.25">
      <c r="A5" s="46" t="s">
        <v>125</v>
      </c>
      <c r="B5" s="44" t="s">
        <v>126</v>
      </c>
      <c r="C5" s="29">
        <v>2045261.11</v>
      </c>
      <c r="D5" s="29">
        <v>2003000</v>
      </c>
      <c r="E5" s="29">
        <v>2098000</v>
      </c>
    </row>
    <row r="6" spans="1:5" ht="15.75" x14ac:dyDescent="0.25">
      <c r="A6" s="46" t="s">
        <v>113</v>
      </c>
      <c r="B6" s="45" t="s">
        <v>121</v>
      </c>
      <c r="C6" s="29">
        <v>830754</v>
      </c>
      <c r="D6" s="29">
        <v>857582</v>
      </c>
      <c r="E6" s="29">
        <v>850000</v>
      </c>
    </row>
    <row r="7" spans="1:5" ht="15.75" x14ac:dyDescent="0.25">
      <c r="A7" s="46" t="s">
        <v>117</v>
      </c>
      <c r="B7" s="45" t="s">
        <v>118</v>
      </c>
      <c r="C7" s="51">
        <v>12697.29</v>
      </c>
      <c r="D7" s="51">
        <v>12000</v>
      </c>
      <c r="E7" s="26">
        <v>18000</v>
      </c>
    </row>
    <row r="8" spans="1:5" ht="16.5" thickBot="1" x14ac:dyDescent="0.3">
      <c r="A8" s="50" t="s">
        <v>219</v>
      </c>
      <c r="B8" s="44" t="s">
        <v>107</v>
      </c>
      <c r="C8" s="51">
        <v>63329.349999999897</v>
      </c>
      <c r="D8" s="51">
        <v>179418</v>
      </c>
      <c r="E8" s="26">
        <v>500000</v>
      </c>
    </row>
    <row r="9" spans="1:5" ht="17.25" thickTop="1" thickBot="1" x14ac:dyDescent="0.3">
      <c r="A9" s="46"/>
      <c r="B9" s="10" t="s">
        <v>6</v>
      </c>
      <c r="C9" s="56">
        <f>SUM(C5:C8)</f>
        <v>2952041.7500000005</v>
      </c>
      <c r="D9" s="56">
        <f>SUM(D5:D8)</f>
        <v>3052000</v>
      </c>
      <c r="E9" s="27">
        <v>3466000</v>
      </c>
    </row>
    <row r="10" spans="1:5" ht="16.5" thickTop="1" x14ac:dyDescent="0.25">
      <c r="A10" s="46"/>
      <c r="B10" s="4"/>
      <c r="C10" s="52"/>
      <c r="D10" s="52"/>
      <c r="E10" s="28"/>
    </row>
    <row r="11" spans="1:5" ht="15.75" x14ac:dyDescent="0.25">
      <c r="A11" s="46"/>
      <c r="B11" s="4" t="s">
        <v>7</v>
      </c>
      <c r="C11" s="52"/>
      <c r="D11" s="52"/>
      <c r="E11" s="28"/>
    </row>
    <row r="12" spans="1:5" ht="15.75" x14ac:dyDescent="0.25">
      <c r="A12" s="50" t="s">
        <v>248</v>
      </c>
      <c r="B12" s="44" t="s">
        <v>245</v>
      </c>
      <c r="C12" s="29">
        <v>41.75</v>
      </c>
      <c r="D12" s="29">
        <v>500</v>
      </c>
      <c r="E12" s="29">
        <v>500</v>
      </c>
    </row>
    <row r="13" spans="1:5" ht="15.75" x14ac:dyDescent="0.25">
      <c r="A13" s="46" t="s">
        <v>61</v>
      </c>
      <c r="B13" s="44" t="s">
        <v>220</v>
      </c>
      <c r="C13" s="29">
        <v>2952000</v>
      </c>
      <c r="D13" s="29">
        <v>3051500</v>
      </c>
      <c r="E13" s="29">
        <v>2965500</v>
      </c>
    </row>
    <row r="14" spans="1:5" ht="16.5" thickBot="1" x14ac:dyDescent="0.3">
      <c r="A14" s="46" t="s">
        <v>301</v>
      </c>
      <c r="B14" s="44" t="s">
        <v>226</v>
      </c>
      <c r="C14" s="29"/>
      <c r="D14" s="29">
        <v>0</v>
      </c>
      <c r="E14" s="29">
        <v>500000</v>
      </c>
    </row>
    <row r="15" spans="1:5" ht="17.25" thickTop="1" thickBot="1" x14ac:dyDescent="0.3">
      <c r="A15" s="46"/>
      <c r="B15" s="10" t="s">
        <v>50</v>
      </c>
      <c r="C15" s="35">
        <f>SUM(C12:C14)</f>
        <v>2952041.75</v>
      </c>
      <c r="D15" s="35">
        <f>SUM(D12:D14)</f>
        <v>3052000</v>
      </c>
      <c r="E15" s="35">
        <v>3466000</v>
      </c>
    </row>
    <row r="16" spans="1:5" ht="15.75" thickTop="1" x14ac:dyDescent="0.2"/>
  </sheetData>
  <sheetProtection insertRows="0" deleteRows="0"/>
  <phoneticPr fontId="0" type="noConversion"/>
  <pageMargins left="0.5" right="0.5" top="1" bottom="1" header="0.5" footer="0.5"/>
  <pageSetup scale="64" orientation="portrait" r:id="rId1"/>
  <headerFooter alignWithMargins="0">
    <oddHeader>&amp;LYEAR 2018 FINAL BUDGET&amp;C&amp;"Arial,Bold"EXHIBIT "A"&amp;RPAGE: &amp;P OF &amp;N</oddHeader>
    <oddFooter>&amp;L&amp;"Arial,Bold"BOARD OF TRUSTEES MEETING DECEMBER 5, 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20"/>
  <sheetViews>
    <sheetView zoomScale="75" zoomScaleNormal="75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5" x14ac:dyDescent="0.2"/>
  <cols>
    <col min="1" max="1" width="15" style="5" bestFit="1" customWidth="1"/>
    <col min="2" max="2" width="60.28515625" style="5" bestFit="1" customWidth="1"/>
    <col min="3" max="4" width="15.42578125" style="25" customWidth="1"/>
    <col min="5" max="5" width="15.42578125" customWidth="1"/>
  </cols>
  <sheetData>
    <row r="1" spans="1:5" ht="19.5" x14ac:dyDescent="0.4">
      <c r="A1" s="11"/>
      <c r="B1" s="2" t="s">
        <v>227</v>
      </c>
      <c r="C1" s="21">
        <v>2016</v>
      </c>
      <c r="D1" s="21">
        <v>2017</v>
      </c>
      <c r="E1" s="21">
        <v>2018</v>
      </c>
    </row>
    <row r="2" spans="1:5" ht="20.25" thickBot="1" x14ac:dyDescent="0.45">
      <c r="B2" s="3" t="s">
        <v>498</v>
      </c>
      <c r="C2" s="22" t="s">
        <v>103</v>
      </c>
      <c r="D2" s="22" t="s">
        <v>1</v>
      </c>
      <c r="E2" s="22" t="s">
        <v>1</v>
      </c>
    </row>
    <row r="3" spans="1:5" ht="21" thickTop="1" thickBot="1" x14ac:dyDescent="0.45">
      <c r="A3" s="1"/>
      <c r="B3" s="12"/>
      <c r="C3" s="23" t="s">
        <v>103</v>
      </c>
      <c r="D3" s="23" t="s">
        <v>305</v>
      </c>
      <c r="E3" s="23" t="s">
        <v>487</v>
      </c>
    </row>
    <row r="4" spans="1:5" ht="16.5" thickTop="1" x14ac:dyDescent="0.25">
      <c r="A4" s="6"/>
      <c r="B4" s="7" t="s">
        <v>2</v>
      </c>
      <c r="C4" s="28"/>
      <c r="D4" s="28"/>
    </row>
    <row r="5" spans="1:5" ht="15.75" x14ac:dyDescent="0.25">
      <c r="A5" s="46" t="s">
        <v>125</v>
      </c>
      <c r="B5" s="44" t="s">
        <v>180</v>
      </c>
      <c r="C5" s="29">
        <v>648612.71</v>
      </c>
      <c r="D5" s="29">
        <v>609000</v>
      </c>
      <c r="E5" s="29">
        <v>518000</v>
      </c>
    </row>
    <row r="6" spans="1:5" ht="15.75" x14ac:dyDescent="0.25">
      <c r="A6" s="46" t="s">
        <v>356</v>
      </c>
      <c r="B6" s="44" t="s">
        <v>357</v>
      </c>
      <c r="C6" s="29">
        <v>31889.22</v>
      </c>
      <c r="D6" s="29">
        <v>23654</v>
      </c>
      <c r="E6" s="29">
        <v>26100</v>
      </c>
    </row>
    <row r="7" spans="1:5" ht="15.75" x14ac:dyDescent="0.25">
      <c r="A7" s="46" t="s">
        <v>115</v>
      </c>
      <c r="B7" s="44" t="s">
        <v>116</v>
      </c>
      <c r="C7" s="29">
        <v>33451.230000000003</v>
      </c>
      <c r="D7" s="29">
        <v>29146</v>
      </c>
      <c r="E7" s="29">
        <v>30100</v>
      </c>
    </row>
    <row r="8" spans="1:5" ht="15.75" x14ac:dyDescent="0.25">
      <c r="A8" s="46" t="s">
        <v>117</v>
      </c>
      <c r="B8" s="45" t="s">
        <v>118</v>
      </c>
      <c r="C8" s="29">
        <v>17960.95</v>
      </c>
      <c r="D8" s="29">
        <v>20700</v>
      </c>
      <c r="E8" s="29">
        <v>19000</v>
      </c>
    </row>
    <row r="9" spans="1:5" ht="15.75" x14ac:dyDescent="0.25">
      <c r="A9" s="50" t="s">
        <v>104</v>
      </c>
      <c r="B9" s="44" t="s">
        <v>221</v>
      </c>
      <c r="C9" s="29">
        <v>250000</v>
      </c>
      <c r="D9" s="29">
        <v>250000</v>
      </c>
      <c r="E9" s="29">
        <v>580500</v>
      </c>
    </row>
    <row r="10" spans="1:5" ht="16.5" thickBot="1" x14ac:dyDescent="0.3">
      <c r="A10" s="50" t="s">
        <v>219</v>
      </c>
      <c r="B10" s="44" t="s">
        <v>107</v>
      </c>
      <c r="C10" s="29">
        <v>0</v>
      </c>
      <c r="D10" s="29">
        <v>42817</v>
      </c>
      <c r="E10" s="29">
        <v>0</v>
      </c>
    </row>
    <row r="11" spans="1:5" ht="17.25" thickTop="1" thickBot="1" x14ac:dyDescent="0.3">
      <c r="A11" s="6"/>
      <c r="B11" s="10" t="s">
        <v>6</v>
      </c>
      <c r="C11" s="56">
        <f>SUM(C5:C10)</f>
        <v>981914.10999999987</v>
      </c>
      <c r="D11" s="56">
        <f>SUM(D5:D10)</f>
        <v>975317</v>
      </c>
      <c r="E11" s="27">
        <v>1173700</v>
      </c>
    </row>
    <row r="12" spans="1:5" ht="16.5" thickTop="1" x14ac:dyDescent="0.25">
      <c r="A12" s="6"/>
      <c r="B12" s="7"/>
      <c r="C12" s="52"/>
      <c r="D12" s="52"/>
      <c r="E12" s="28"/>
    </row>
    <row r="13" spans="1:5" ht="15.75" x14ac:dyDescent="0.25">
      <c r="A13" s="6"/>
      <c r="B13" s="7" t="s">
        <v>7</v>
      </c>
      <c r="C13" s="52"/>
      <c r="D13" s="52"/>
      <c r="E13" s="28"/>
    </row>
    <row r="14" spans="1:5" ht="15.75" x14ac:dyDescent="0.25">
      <c r="A14" s="50" t="s">
        <v>222</v>
      </c>
      <c r="B14" s="44" t="s">
        <v>224</v>
      </c>
      <c r="C14" s="29">
        <v>183221.61</v>
      </c>
      <c r="D14" s="29">
        <v>232520</v>
      </c>
      <c r="E14" s="29">
        <v>207489</v>
      </c>
    </row>
    <row r="15" spans="1:5" ht="15.75" x14ac:dyDescent="0.25">
      <c r="A15" s="50" t="s">
        <v>62</v>
      </c>
      <c r="B15" s="44" t="s">
        <v>245</v>
      </c>
      <c r="C15" s="29">
        <v>67510.19</v>
      </c>
      <c r="D15" s="29">
        <v>65877</v>
      </c>
      <c r="E15" s="29">
        <v>61869</v>
      </c>
    </row>
    <row r="16" spans="1:5" ht="15.75" x14ac:dyDescent="0.25">
      <c r="A16" s="50" t="s">
        <v>223</v>
      </c>
      <c r="B16" s="45" t="s">
        <v>225</v>
      </c>
      <c r="C16" s="29">
        <v>0</v>
      </c>
      <c r="D16" s="29">
        <v>0</v>
      </c>
      <c r="E16" s="29">
        <v>0</v>
      </c>
    </row>
    <row r="17" spans="1:5" ht="15.75" x14ac:dyDescent="0.25">
      <c r="A17" s="46" t="s">
        <v>168</v>
      </c>
      <c r="B17" s="45" t="s">
        <v>226</v>
      </c>
      <c r="C17" s="29">
        <v>162479.57999999984</v>
      </c>
      <c r="D17" s="29">
        <v>26920</v>
      </c>
      <c r="E17" s="29">
        <v>254342</v>
      </c>
    </row>
    <row r="18" spans="1:5" ht="16.5" thickBot="1" x14ac:dyDescent="0.3">
      <c r="A18" s="46" t="s">
        <v>436</v>
      </c>
      <c r="B18" s="45" t="s">
        <v>503</v>
      </c>
      <c r="C18" s="29">
        <v>568702.73</v>
      </c>
      <c r="D18" s="29">
        <v>650000</v>
      </c>
      <c r="E18" s="29">
        <v>650000</v>
      </c>
    </row>
    <row r="19" spans="1:5" ht="17.25" thickTop="1" thickBot="1" x14ac:dyDescent="0.3">
      <c r="A19" s="6"/>
      <c r="B19" s="10" t="s">
        <v>50</v>
      </c>
      <c r="C19" s="30">
        <f>SUM(C14:C18)</f>
        <v>981914.10999999987</v>
      </c>
      <c r="D19" s="30">
        <f>SUM(D14:D18)</f>
        <v>975317</v>
      </c>
      <c r="E19" s="30">
        <v>1173700</v>
      </c>
    </row>
    <row r="20" spans="1:5" ht="15.75" thickTop="1" x14ac:dyDescent="0.2"/>
  </sheetData>
  <sheetProtection insertRows="0" deleteRows="0"/>
  <phoneticPr fontId="0" type="noConversion"/>
  <pageMargins left="0.5" right="0.5" top="1" bottom="1" header="0.5" footer="0.5"/>
  <pageSetup scale="64" orientation="portrait" r:id="rId1"/>
  <headerFooter alignWithMargins="0">
    <oddHeader>&amp;LYEAR 2018 FINAL BUDGET&amp;C&amp;"Arial,Bold"EXHIBIT "A"&amp;RPAGE: &amp;P OF &amp;N</oddHeader>
    <oddFooter>&amp;L&amp;"Arial,Bold"BOARD OF TRUSTEES MEETING DECEMBER 19, 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16"/>
  <sheetViews>
    <sheetView zoomScale="75" zoomScaleNormal="75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5" x14ac:dyDescent="0.2"/>
  <cols>
    <col min="1" max="1" width="15" style="5" bestFit="1" customWidth="1"/>
    <col min="2" max="2" width="60.28515625" style="5" bestFit="1" customWidth="1"/>
    <col min="3" max="4" width="15.42578125" style="25" customWidth="1"/>
    <col min="5" max="5" width="15.42578125" customWidth="1"/>
  </cols>
  <sheetData>
    <row r="1" spans="1:5" ht="19.5" x14ac:dyDescent="0.4">
      <c r="A1" s="11"/>
      <c r="B1" s="2" t="s">
        <v>229</v>
      </c>
      <c r="C1" s="21">
        <v>2016</v>
      </c>
      <c r="D1" s="21">
        <v>2017</v>
      </c>
      <c r="E1" s="21">
        <v>2018</v>
      </c>
    </row>
    <row r="2" spans="1:5" ht="20.25" thickBot="1" x14ac:dyDescent="0.45">
      <c r="B2" s="3" t="s">
        <v>498</v>
      </c>
      <c r="C2" s="22" t="s">
        <v>103</v>
      </c>
      <c r="D2" s="22" t="s">
        <v>1</v>
      </c>
      <c r="E2" s="22" t="s">
        <v>1</v>
      </c>
    </row>
    <row r="3" spans="1:5" ht="21" thickTop="1" thickBot="1" x14ac:dyDescent="0.45">
      <c r="A3" s="1"/>
      <c r="B3" s="12"/>
      <c r="C3" s="23" t="s">
        <v>103</v>
      </c>
      <c r="D3" s="23" t="s">
        <v>305</v>
      </c>
      <c r="E3" s="23" t="s">
        <v>487</v>
      </c>
    </row>
    <row r="4" spans="1:5" ht="16.5" thickTop="1" x14ac:dyDescent="0.25">
      <c r="A4" s="6"/>
      <c r="B4" s="7" t="s">
        <v>2</v>
      </c>
      <c r="C4" s="28"/>
      <c r="D4" s="28"/>
    </row>
    <row r="5" spans="1:5" ht="15.75" x14ac:dyDescent="0.25">
      <c r="A5" s="46" t="s">
        <v>125</v>
      </c>
      <c r="B5" s="44" t="s">
        <v>180</v>
      </c>
      <c r="C5" s="29">
        <v>458442.71</v>
      </c>
      <c r="D5" s="29">
        <v>400000</v>
      </c>
      <c r="E5" s="29">
        <v>423000</v>
      </c>
    </row>
    <row r="6" spans="1:5" ht="15.75" x14ac:dyDescent="0.25">
      <c r="A6" s="46" t="s">
        <v>113</v>
      </c>
      <c r="B6" s="45" t="s">
        <v>121</v>
      </c>
      <c r="C6" s="29">
        <v>186152</v>
      </c>
      <c r="D6" s="29">
        <v>192194</v>
      </c>
      <c r="E6" s="29">
        <v>192000</v>
      </c>
    </row>
    <row r="7" spans="1:5" ht="15.75" x14ac:dyDescent="0.25">
      <c r="A7" s="46" t="s">
        <v>117</v>
      </c>
      <c r="B7" s="45" t="s">
        <v>118</v>
      </c>
      <c r="C7" s="29">
        <v>13205.35</v>
      </c>
      <c r="D7" s="29">
        <v>24000</v>
      </c>
      <c r="E7" s="29">
        <v>22000</v>
      </c>
    </row>
    <row r="8" spans="1:5" ht="16.5" thickBot="1" x14ac:dyDescent="0.3">
      <c r="A8" s="50" t="s">
        <v>219</v>
      </c>
      <c r="B8" s="44" t="s">
        <v>107</v>
      </c>
      <c r="C8" s="51">
        <v>0</v>
      </c>
      <c r="D8" s="51">
        <v>601251</v>
      </c>
      <c r="E8" s="26">
        <v>539876</v>
      </c>
    </row>
    <row r="9" spans="1:5" ht="17.25" thickTop="1" thickBot="1" x14ac:dyDescent="0.3">
      <c r="A9" s="6"/>
      <c r="B9" s="10" t="s">
        <v>6</v>
      </c>
      <c r="C9" s="56">
        <f>SUM(C5:C8)</f>
        <v>657800.05999999994</v>
      </c>
      <c r="D9" s="56">
        <f>SUM(D5:D8)</f>
        <v>1217445</v>
      </c>
      <c r="E9" s="27">
        <v>1176876</v>
      </c>
    </row>
    <row r="10" spans="1:5" ht="16.5" thickTop="1" x14ac:dyDescent="0.25">
      <c r="A10" s="6"/>
      <c r="B10" s="7"/>
      <c r="C10" s="52"/>
      <c r="D10" s="52"/>
      <c r="E10" s="28"/>
    </row>
    <row r="11" spans="1:5" ht="15.75" x14ac:dyDescent="0.25">
      <c r="A11" s="6"/>
      <c r="B11" s="7" t="s">
        <v>7</v>
      </c>
      <c r="C11" s="52"/>
      <c r="D11" s="52"/>
      <c r="E11" s="28"/>
    </row>
    <row r="12" spans="1:5" ht="15.75" x14ac:dyDescent="0.25">
      <c r="A12" s="50" t="s">
        <v>247</v>
      </c>
      <c r="B12" s="44" t="s">
        <v>245</v>
      </c>
      <c r="C12" s="29">
        <v>41.75</v>
      </c>
      <c r="D12" s="29">
        <v>173</v>
      </c>
      <c r="E12" s="29">
        <v>500</v>
      </c>
    </row>
    <row r="13" spans="1:5" ht="15.75" x14ac:dyDescent="0.25">
      <c r="A13" s="46" t="s">
        <v>63</v>
      </c>
      <c r="B13" s="44" t="s">
        <v>230</v>
      </c>
      <c r="C13" s="29">
        <v>500317.33</v>
      </c>
      <c r="D13" s="29">
        <f>967272-16497</f>
        <v>950775</v>
      </c>
      <c r="E13" s="29">
        <v>705838</v>
      </c>
    </row>
    <row r="14" spans="1:5" ht="16.5" thickBot="1" x14ac:dyDescent="0.3">
      <c r="A14" s="46" t="s">
        <v>212</v>
      </c>
      <c r="B14" s="45" t="s">
        <v>226</v>
      </c>
      <c r="C14" s="29">
        <f>C9-500359.05</f>
        <v>157441.00999999995</v>
      </c>
      <c r="D14" s="29">
        <f>250000+16497</f>
        <v>266497</v>
      </c>
      <c r="E14" s="29">
        <v>470538</v>
      </c>
    </row>
    <row r="15" spans="1:5" ht="17.25" thickTop="1" thickBot="1" x14ac:dyDescent="0.3">
      <c r="A15" s="6"/>
      <c r="B15" s="10" t="s">
        <v>50</v>
      </c>
      <c r="C15" s="56">
        <f>SUM(C12:C14)</f>
        <v>657800.09</v>
      </c>
      <c r="D15" s="56">
        <f>SUM(D12:D14)</f>
        <v>1217445</v>
      </c>
      <c r="E15" s="27">
        <v>1176876</v>
      </c>
    </row>
    <row r="16" spans="1:5" ht="15.75" thickTop="1" x14ac:dyDescent="0.2"/>
  </sheetData>
  <sheetProtection insertRows="0" deleteRows="0"/>
  <phoneticPr fontId="0" type="noConversion"/>
  <pageMargins left="0.5" right="0.5" top="1" bottom="1" header="0.5" footer="0.5"/>
  <pageSetup scale="64" orientation="portrait" r:id="rId1"/>
  <headerFooter alignWithMargins="0">
    <oddHeader>&amp;LYEAR 2018 FINAL BUDGET&amp;C&amp;"Arial,Bold"EXHIBIT "A"&amp;RPAGE: &amp;P OF &amp;N</oddHeader>
    <oddFooter>&amp;L&amp;"Arial,Bold"BOARD OF TRUSTEES MEETING DECEMBER 19, 2017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16"/>
  <sheetViews>
    <sheetView zoomScale="75" zoomScaleNormal="75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5" x14ac:dyDescent="0.2"/>
  <cols>
    <col min="1" max="1" width="15" style="5" bestFit="1" customWidth="1"/>
    <col min="2" max="2" width="60.28515625" style="5" bestFit="1" customWidth="1"/>
    <col min="3" max="4" width="15.42578125" style="25" customWidth="1"/>
    <col min="5" max="5" width="15.42578125" customWidth="1"/>
  </cols>
  <sheetData>
    <row r="1" spans="1:5" ht="19.5" x14ac:dyDescent="0.4">
      <c r="A1" s="11"/>
      <c r="B1" s="2" t="s">
        <v>231</v>
      </c>
      <c r="C1" s="21">
        <v>2016</v>
      </c>
      <c r="D1" s="21">
        <v>2017</v>
      </c>
      <c r="E1" s="21">
        <v>2018</v>
      </c>
    </row>
    <row r="2" spans="1:5" ht="20.25" thickBot="1" x14ac:dyDescent="0.45">
      <c r="B2" s="3" t="s">
        <v>498</v>
      </c>
      <c r="C2" s="22" t="s">
        <v>103</v>
      </c>
      <c r="D2" s="22" t="s">
        <v>1</v>
      </c>
      <c r="E2" s="22" t="s">
        <v>1</v>
      </c>
    </row>
    <row r="3" spans="1:5" ht="21" thickTop="1" thickBot="1" x14ac:dyDescent="0.45">
      <c r="A3" s="1"/>
      <c r="B3" s="12"/>
      <c r="C3" s="23" t="s">
        <v>103</v>
      </c>
      <c r="D3" s="23" t="s">
        <v>305</v>
      </c>
      <c r="E3" s="23" t="s">
        <v>487</v>
      </c>
    </row>
    <row r="4" spans="1:5" ht="16.5" thickTop="1" x14ac:dyDescent="0.25">
      <c r="A4" s="46"/>
      <c r="B4" s="4" t="s">
        <v>2</v>
      </c>
      <c r="C4" s="52"/>
      <c r="D4" s="52"/>
    </row>
    <row r="5" spans="1:5" ht="15.75" x14ac:dyDescent="0.25">
      <c r="A5" s="46" t="s">
        <v>125</v>
      </c>
      <c r="B5" s="44" t="s">
        <v>180</v>
      </c>
      <c r="C5" s="29">
        <v>97325.78</v>
      </c>
      <c r="D5" s="29">
        <v>95000</v>
      </c>
      <c r="E5" s="29">
        <v>92000</v>
      </c>
    </row>
    <row r="6" spans="1:5" ht="15.75" x14ac:dyDescent="0.25">
      <c r="A6" s="46" t="s">
        <v>113</v>
      </c>
      <c r="B6" s="45" t="s">
        <v>121</v>
      </c>
      <c r="C6" s="29">
        <v>83738</v>
      </c>
      <c r="D6" s="29">
        <v>89470</v>
      </c>
      <c r="E6" s="29">
        <v>88000</v>
      </c>
    </row>
    <row r="7" spans="1:5" ht="15.75" x14ac:dyDescent="0.25">
      <c r="A7" s="46" t="s">
        <v>117</v>
      </c>
      <c r="B7" s="45" t="s">
        <v>118</v>
      </c>
      <c r="C7" s="29">
        <v>4509.59</v>
      </c>
      <c r="D7" s="29">
        <v>3500</v>
      </c>
      <c r="E7" s="29">
        <v>6000</v>
      </c>
    </row>
    <row r="8" spans="1:5" ht="16.5" thickBot="1" x14ac:dyDescent="0.3">
      <c r="A8" s="50" t="s">
        <v>219</v>
      </c>
      <c r="B8" s="44" t="s">
        <v>107</v>
      </c>
      <c r="C8" s="29">
        <f>250041.75-185573.37</f>
        <v>64468.380000000005</v>
      </c>
      <c r="D8" s="29">
        <v>67530</v>
      </c>
      <c r="E8" s="29">
        <v>400000</v>
      </c>
    </row>
    <row r="9" spans="1:5" ht="17.25" thickTop="1" thickBot="1" x14ac:dyDescent="0.3">
      <c r="A9" s="46"/>
      <c r="B9" s="10" t="s">
        <v>6</v>
      </c>
      <c r="C9" s="56">
        <f>SUM(C5:C8)</f>
        <v>250041.75</v>
      </c>
      <c r="D9" s="56">
        <f>SUM(D5:D8)</f>
        <v>255500</v>
      </c>
      <c r="E9" s="27">
        <v>586000</v>
      </c>
    </row>
    <row r="10" spans="1:5" ht="16.5" thickTop="1" x14ac:dyDescent="0.25">
      <c r="A10" s="46"/>
      <c r="B10" s="4"/>
      <c r="C10" s="52"/>
      <c r="D10" s="52"/>
      <c r="E10" s="28"/>
    </row>
    <row r="11" spans="1:5" ht="15.75" x14ac:dyDescent="0.25">
      <c r="A11" s="46"/>
      <c r="B11" s="4" t="s">
        <v>7</v>
      </c>
      <c r="C11" s="52"/>
      <c r="D11" s="52"/>
      <c r="E11" s="28"/>
    </row>
    <row r="12" spans="1:5" ht="15.75" x14ac:dyDescent="0.25">
      <c r="A12" s="50" t="s">
        <v>244</v>
      </c>
      <c r="B12" s="44" t="s">
        <v>245</v>
      </c>
      <c r="C12" s="51">
        <v>41.75</v>
      </c>
      <c r="D12" s="51">
        <v>500</v>
      </c>
      <c r="E12" s="26">
        <v>500</v>
      </c>
    </row>
    <row r="13" spans="1:5" ht="15.75" x14ac:dyDescent="0.25">
      <c r="A13" s="46" t="s">
        <v>64</v>
      </c>
      <c r="B13" s="44" t="s">
        <v>232</v>
      </c>
      <c r="C13" s="29">
        <v>250000</v>
      </c>
      <c r="D13" s="29">
        <v>250000</v>
      </c>
      <c r="E13" s="29">
        <v>580500</v>
      </c>
    </row>
    <row r="14" spans="1:5" ht="16.5" thickBot="1" x14ac:dyDescent="0.3">
      <c r="A14" s="46" t="s">
        <v>246</v>
      </c>
      <c r="B14" s="14" t="s">
        <v>226</v>
      </c>
      <c r="C14" s="29">
        <v>0</v>
      </c>
      <c r="D14" s="29">
        <v>5000</v>
      </c>
      <c r="E14" s="29">
        <v>5000</v>
      </c>
    </row>
    <row r="15" spans="1:5" ht="17.25" thickTop="1" thickBot="1" x14ac:dyDescent="0.3">
      <c r="A15" s="46"/>
      <c r="B15" s="10" t="s">
        <v>50</v>
      </c>
      <c r="C15" s="56">
        <f>SUM(C12:C14)</f>
        <v>250041.75</v>
      </c>
      <c r="D15" s="56">
        <f>SUM(D12:D14)</f>
        <v>255500</v>
      </c>
      <c r="E15" s="27">
        <v>586000</v>
      </c>
    </row>
    <row r="16" spans="1:5" ht="15.75" thickTop="1" x14ac:dyDescent="0.2"/>
  </sheetData>
  <sheetProtection insertRows="0" deleteRows="0"/>
  <phoneticPr fontId="0" type="noConversion"/>
  <pageMargins left="0.5" right="0.5" top="1" bottom="1" header="0.5" footer="0.5"/>
  <pageSetup scale="64" orientation="portrait" r:id="rId1"/>
  <headerFooter alignWithMargins="0">
    <oddHeader>&amp;LYEAR 2018 FINAL BUDGET&amp;C&amp;"Arial,Bold"EXHIBIT "A"&amp;RPAGE: &amp;P OF &amp;N</oddHeader>
    <oddFooter>&amp;L&amp;"Arial,Bold"BOARD OF TRUSTEES MEETING DECEMBER 5, 2017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28"/>
  <sheetViews>
    <sheetView zoomScale="75" zoomScaleNormal="75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5" x14ac:dyDescent="0.2"/>
  <cols>
    <col min="1" max="1" width="14.5703125" style="5" bestFit="1" customWidth="1"/>
    <col min="2" max="2" width="60.28515625" style="5" bestFit="1" customWidth="1"/>
    <col min="3" max="6" width="13.42578125" style="25" customWidth="1"/>
  </cols>
  <sheetData>
    <row r="1" spans="1:6" ht="19.5" x14ac:dyDescent="0.4">
      <c r="A1" s="11"/>
      <c r="B1" s="2" t="s">
        <v>236</v>
      </c>
      <c r="C1" s="21">
        <v>2016</v>
      </c>
      <c r="D1" s="21">
        <v>2017</v>
      </c>
      <c r="E1" s="21">
        <v>2018</v>
      </c>
      <c r="F1"/>
    </row>
    <row r="2" spans="1:6" ht="20.25" thickBot="1" x14ac:dyDescent="0.45">
      <c r="B2" s="3" t="s">
        <v>498</v>
      </c>
      <c r="C2" s="22" t="s">
        <v>103</v>
      </c>
      <c r="D2" s="22" t="s">
        <v>1</v>
      </c>
      <c r="E2" s="22" t="s">
        <v>1</v>
      </c>
      <c r="F2"/>
    </row>
    <row r="3" spans="1:6" ht="21" thickTop="1" thickBot="1" x14ac:dyDescent="0.45">
      <c r="A3" s="1"/>
      <c r="B3" s="12"/>
      <c r="C3" s="23" t="s">
        <v>103</v>
      </c>
      <c r="D3" s="23" t="s">
        <v>305</v>
      </c>
      <c r="E3" s="23" t="s">
        <v>487</v>
      </c>
      <c r="F3"/>
    </row>
    <row r="4" spans="1:6" ht="21" thickTop="1" thickBot="1" x14ac:dyDescent="0.45">
      <c r="A4" s="1"/>
      <c r="B4" s="20" t="s">
        <v>490</v>
      </c>
      <c r="C4" s="24"/>
      <c r="D4" s="24"/>
      <c r="E4" s="24"/>
      <c r="F4"/>
    </row>
    <row r="5" spans="1:6" ht="16.5" thickTop="1" x14ac:dyDescent="0.25">
      <c r="A5" s="46"/>
      <c r="B5" s="4" t="s">
        <v>2</v>
      </c>
      <c r="C5" s="52"/>
      <c r="D5" s="52"/>
      <c r="E5" s="28"/>
      <c r="F5"/>
    </row>
    <row r="6" spans="1:6" ht="15.75" x14ac:dyDescent="0.25">
      <c r="A6" s="46" t="s">
        <v>125</v>
      </c>
      <c r="B6" s="36" t="s">
        <v>126</v>
      </c>
      <c r="C6" s="29">
        <v>22689.57</v>
      </c>
      <c r="D6" s="29">
        <v>21500</v>
      </c>
      <c r="E6" s="29">
        <v>26000</v>
      </c>
      <c r="F6"/>
    </row>
    <row r="7" spans="1:6" ht="15.75" x14ac:dyDescent="0.25">
      <c r="A7" s="46" t="s">
        <v>115</v>
      </c>
      <c r="B7" s="44" t="s">
        <v>116</v>
      </c>
      <c r="C7" s="29">
        <v>31272.97</v>
      </c>
      <c r="D7" s="29">
        <v>65562</v>
      </c>
      <c r="E7" s="29">
        <v>65562</v>
      </c>
      <c r="F7"/>
    </row>
    <row r="8" spans="1:6" ht="15.75" x14ac:dyDescent="0.25">
      <c r="A8" s="46" t="s">
        <v>117</v>
      </c>
      <c r="B8" s="45" t="s">
        <v>118</v>
      </c>
      <c r="C8" s="29">
        <v>-7265.22</v>
      </c>
      <c r="D8" s="29">
        <v>0</v>
      </c>
      <c r="E8" s="29">
        <v>0</v>
      </c>
      <c r="F8"/>
    </row>
    <row r="9" spans="1:6" ht="16.5" thickBot="1" x14ac:dyDescent="0.3">
      <c r="A9" s="50" t="s">
        <v>219</v>
      </c>
      <c r="B9" s="44" t="s">
        <v>107</v>
      </c>
      <c r="C9" s="29">
        <v>0</v>
      </c>
      <c r="D9" s="29">
        <v>0</v>
      </c>
      <c r="E9" s="29">
        <v>2586</v>
      </c>
      <c r="F9"/>
    </row>
    <row r="10" spans="1:6" ht="17.25" thickTop="1" thickBot="1" x14ac:dyDescent="0.3">
      <c r="A10" s="46"/>
      <c r="B10" s="53" t="s">
        <v>6</v>
      </c>
      <c r="C10" s="30">
        <f>SUM(C6:C9)</f>
        <v>46697.32</v>
      </c>
      <c r="D10" s="30">
        <f>SUM(D6:D9)</f>
        <v>87062</v>
      </c>
      <c r="E10" s="30">
        <v>94148</v>
      </c>
      <c r="F10"/>
    </row>
    <row r="11" spans="1:6" ht="16.5" thickTop="1" x14ac:dyDescent="0.25">
      <c r="A11" s="46"/>
      <c r="B11" s="54"/>
      <c r="C11" s="31"/>
      <c r="D11" s="31"/>
      <c r="E11" s="31"/>
      <c r="F11"/>
    </row>
    <row r="12" spans="1:6" ht="15.75" x14ac:dyDescent="0.25">
      <c r="A12" s="50" t="s">
        <v>422</v>
      </c>
      <c r="B12" s="44" t="s">
        <v>224</v>
      </c>
      <c r="C12" s="29">
        <v>17125.75</v>
      </c>
      <c r="D12" s="29">
        <v>16320</v>
      </c>
      <c r="E12" s="29">
        <v>16650</v>
      </c>
      <c r="F12"/>
    </row>
    <row r="13" spans="1:6" ht="15.75" x14ac:dyDescent="0.25">
      <c r="A13" s="50" t="s">
        <v>237</v>
      </c>
      <c r="B13" s="44" t="s">
        <v>245</v>
      </c>
      <c r="C13" s="29">
        <v>18752.12</v>
      </c>
      <c r="D13" s="29">
        <v>17160</v>
      </c>
      <c r="E13" s="29">
        <v>20345</v>
      </c>
      <c r="F13"/>
    </row>
    <row r="14" spans="1:6" ht="15.75" x14ac:dyDescent="0.25">
      <c r="A14" s="50" t="s">
        <v>423</v>
      </c>
      <c r="B14" s="44" t="s">
        <v>225</v>
      </c>
      <c r="C14" s="29">
        <v>0</v>
      </c>
      <c r="D14" s="29">
        <v>0</v>
      </c>
      <c r="E14" s="29">
        <v>0</v>
      </c>
      <c r="F14"/>
    </row>
    <row r="15" spans="1:6" ht="15.75" x14ac:dyDescent="0.25">
      <c r="A15" s="50" t="s">
        <v>499</v>
      </c>
      <c r="B15" s="44" t="s">
        <v>500</v>
      </c>
      <c r="C15" s="29">
        <v>0</v>
      </c>
      <c r="D15" s="29">
        <v>35550</v>
      </c>
      <c r="E15" s="29">
        <v>31600</v>
      </c>
      <c r="F15"/>
    </row>
    <row r="16" spans="1:6" ht="16.5" thickBot="1" x14ac:dyDescent="0.3">
      <c r="A16" s="50" t="s">
        <v>269</v>
      </c>
      <c r="B16" s="44" t="s">
        <v>226</v>
      </c>
      <c r="C16" s="29">
        <f>C10-35877.87</f>
        <v>10819.449999999997</v>
      </c>
      <c r="D16" s="29">
        <v>18032</v>
      </c>
      <c r="E16" s="29">
        <v>25553</v>
      </c>
      <c r="F16"/>
    </row>
    <row r="17" spans="1:5" ht="17.25" thickTop="1" thickBot="1" x14ac:dyDescent="0.3">
      <c r="A17" s="50"/>
      <c r="B17" s="53" t="s">
        <v>50</v>
      </c>
      <c r="C17" s="55">
        <f>SUM(C12:C16)</f>
        <v>46697.319999999992</v>
      </c>
      <c r="D17" s="55">
        <f>SUM(D12:D16)</f>
        <v>87062</v>
      </c>
      <c r="E17" s="55">
        <v>94148</v>
      </c>
    </row>
    <row r="18" spans="1:5" ht="17.25" thickTop="1" thickBot="1" x14ac:dyDescent="0.3">
      <c r="A18" s="50"/>
      <c r="B18" s="54"/>
      <c r="C18" s="52"/>
      <c r="D18" s="52"/>
      <c r="E18" s="52"/>
    </row>
    <row r="19" spans="1:5" ht="21" thickTop="1" thickBot="1" x14ac:dyDescent="0.45">
      <c r="A19" s="1"/>
      <c r="B19" s="20" t="s">
        <v>501</v>
      </c>
      <c r="C19" s="24"/>
      <c r="D19" s="24"/>
      <c r="E19" s="24"/>
    </row>
    <row r="20" spans="1:5" ht="16.5" thickTop="1" x14ac:dyDescent="0.25">
      <c r="A20" s="46"/>
      <c r="B20" s="4" t="s">
        <v>2</v>
      </c>
      <c r="C20" s="52"/>
      <c r="D20" s="52"/>
      <c r="E20" s="52"/>
    </row>
    <row r="21" spans="1:5" ht="15.75" x14ac:dyDescent="0.25">
      <c r="A21" s="50" t="s">
        <v>104</v>
      </c>
      <c r="B21" s="44" t="s">
        <v>502</v>
      </c>
      <c r="C21" s="29">
        <v>0</v>
      </c>
      <c r="D21" s="29">
        <v>35550</v>
      </c>
      <c r="E21" s="29">
        <v>31600</v>
      </c>
    </row>
    <row r="22" spans="1:5" ht="16.5" thickBot="1" x14ac:dyDescent="0.3">
      <c r="A22" s="50" t="s">
        <v>219</v>
      </c>
      <c r="B22" s="44" t="s">
        <v>107</v>
      </c>
      <c r="C22" s="29">
        <v>0</v>
      </c>
      <c r="D22" s="29">
        <v>0</v>
      </c>
      <c r="E22" s="29">
        <v>35550</v>
      </c>
    </row>
    <row r="23" spans="1:5" ht="17.25" thickTop="1" thickBot="1" x14ac:dyDescent="0.3">
      <c r="A23" s="46"/>
      <c r="B23" s="53" t="s">
        <v>6</v>
      </c>
      <c r="C23" s="30">
        <f>SUM(C21:C22)</f>
        <v>0</v>
      </c>
      <c r="D23" s="30">
        <f t="shared" ref="D23" si="0">SUM(D21:D22)</f>
        <v>35550</v>
      </c>
      <c r="E23" s="30">
        <v>67150</v>
      </c>
    </row>
    <row r="24" spans="1:5" ht="16.5" thickTop="1" x14ac:dyDescent="0.25">
      <c r="A24" s="46"/>
      <c r="B24" s="54"/>
      <c r="C24" s="31"/>
      <c r="D24" s="31"/>
      <c r="E24" s="31"/>
    </row>
    <row r="25" spans="1:5" ht="15.75" x14ac:dyDescent="0.25">
      <c r="A25" s="50" t="s">
        <v>237</v>
      </c>
      <c r="B25" s="44" t="s">
        <v>501</v>
      </c>
      <c r="C25" s="29">
        <v>0</v>
      </c>
      <c r="D25" s="29">
        <v>35550</v>
      </c>
      <c r="E25" s="29">
        <v>57250</v>
      </c>
    </row>
    <row r="26" spans="1:5" ht="16.5" thickBot="1" x14ac:dyDescent="0.3">
      <c r="A26" s="50" t="s">
        <v>269</v>
      </c>
      <c r="B26" s="44" t="s">
        <v>226</v>
      </c>
      <c r="C26" s="29">
        <v>0</v>
      </c>
      <c r="D26" s="29">
        <v>0</v>
      </c>
      <c r="E26" s="29">
        <v>9900</v>
      </c>
    </row>
    <row r="27" spans="1:5" ht="17.25" thickTop="1" thickBot="1" x14ac:dyDescent="0.3">
      <c r="A27" s="50"/>
      <c r="B27" s="53" t="s">
        <v>50</v>
      </c>
      <c r="C27" s="55">
        <f>SUM(C25:C26)</f>
        <v>0</v>
      </c>
      <c r="D27" s="55">
        <f>SUM(D25:D26)</f>
        <v>35550</v>
      </c>
      <c r="E27" s="55">
        <v>67150</v>
      </c>
    </row>
    <row r="28" spans="1:5" ht="15.75" thickTop="1" x14ac:dyDescent="0.2"/>
  </sheetData>
  <sheetProtection insertRows="0" deleteRows="0"/>
  <phoneticPr fontId="0" type="noConversion"/>
  <pageMargins left="0.75" right="0.75" top="1" bottom="1" header="0.5" footer="0.5"/>
  <pageSetup scale="64" fitToHeight="2" orientation="portrait" r:id="rId1"/>
  <headerFooter alignWithMargins="0">
    <oddHeader>&amp;LYEAR 2018 FINAL BUDGET&amp;C&amp;"Arial,Bold"EXHIBIT "A"&amp;RPAGE: &amp;P OF &amp;N</oddHeader>
    <oddFooter>&amp;L&amp;"Arial,Bold"BOARD MEETING NOVEMBER 8, 2017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15"/>
  <sheetViews>
    <sheetView zoomScale="75" zoomScaleNormal="75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5" x14ac:dyDescent="0.2"/>
  <cols>
    <col min="1" max="1" width="15" style="5" bestFit="1" customWidth="1"/>
    <col min="2" max="2" width="55.7109375" style="5" bestFit="1" customWidth="1"/>
    <col min="3" max="4" width="15.42578125" style="18" customWidth="1"/>
    <col min="5" max="5" width="15.42578125" customWidth="1"/>
  </cols>
  <sheetData>
    <row r="1" spans="1:5" ht="19.5" x14ac:dyDescent="0.4">
      <c r="A1" s="11"/>
      <c r="B1" s="2" t="s">
        <v>489</v>
      </c>
      <c r="C1" s="21">
        <v>2016</v>
      </c>
      <c r="D1" s="21">
        <v>2017</v>
      </c>
      <c r="E1" s="21">
        <v>2018</v>
      </c>
    </row>
    <row r="2" spans="1:5" ht="20.25" thickBot="1" x14ac:dyDescent="0.45">
      <c r="B2" s="3" t="s">
        <v>498</v>
      </c>
      <c r="C2" s="22" t="s">
        <v>103</v>
      </c>
      <c r="D2" s="22" t="s">
        <v>1</v>
      </c>
      <c r="E2" s="22" t="s">
        <v>1</v>
      </c>
    </row>
    <row r="3" spans="1:5" ht="21" thickTop="1" thickBot="1" x14ac:dyDescent="0.45">
      <c r="A3" s="1"/>
      <c r="B3" s="12"/>
      <c r="C3" s="23" t="s">
        <v>103</v>
      </c>
      <c r="D3" s="23" t="s">
        <v>305</v>
      </c>
      <c r="E3" s="23" t="s">
        <v>487</v>
      </c>
    </row>
    <row r="4" spans="1:5" ht="16.5" thickTop="1" x14ac:dyDescent="0.25">
      <c r="A4" s="46"/>
      <c r="B4" s="4" t="s">
        <v>2</v>
      </c>
      <c r="C4"/>
      <c r="D4"/>
    </row>
    <row r="5" spans="1:5" ht="15.75" x14ac:dyDescent="0.25">
      <c r="A5" s="46" t="s">
        <v>113</v>
      </c>
      <c r="B5" s="45" t="s">
        <v>121</v>
      </c>
      <c r="C5" s="29">
        <v>0</v>
      </c>
      <c r="D5" s="29">
        <v>297606</v>
      </c>
      <c r="E5" s="29">
        <v>782625</v>
      </c>
    </row>
    <row r="6" spans="1:5" ht="15.75" x14ac:dyDescent="0.25">
      <c r="A6" s="46" t="s">
        <v>117</v>
      </c>
      <c r="B6" s="45" t="s">
        <v>118</v>
      </c>
      <c r="C6" s="51">
        <v>5826.61</v>
      </c>
      <c r="D6" s="51">
        <v>3394</v>
      </c>
      <c r="E6" s="26">
        <v>13300</v>
      </c>
    </row>
    <row r="7" spans="1:5" ht="16.5" thickBot="1" x14ac:dyDescent="0.3">
      <c r="A7" s="50" t="s">
        <v>219</v>
      </c>
      <c r="B7" s="44" t="s">
        <v>107</v>
      </c>
      <c r="C7" s="51">
        <v>0</v>
      </c>
      <c r="D7" s="51">
        <v>0</v>
      </c>
      <c r="E7" s="26">
        <v>0</v>
      </c>
    </row>
    <row r="8" spans="1:5" ht="17.25" thickTop="1" thickBot="1" x14ac:dyDescent="0.3">
      <c r="A8" s="46"/>
      <c r="B8" s="10" t="s">
        <v>6</v>
      </c>
      <c r="C8" s="56">
        <f>SUM(C5:C7)</f>
        <v>5826.61</v>
      </c>
      <c r="D8" s="56">
        <f>SUM(D5:D7)</f>
        <v>301000</v>
      </c>
      <c r="E8" s="27">
        <v>795925</v>
      </c>
    </row>
    <row r="9" spans="1:5" ht="16.5" thickTop="1" x14ac:dyDescent="0.25">
      <c r="A9" s="46"/>
      <c r="B9" s="4"/>
      <c r="C9" s="52"/>
      <c r="D9" s="52"/>
      <c r="E9" s="28"/>
    </row>
    <row r="10" spans="1:5" ht="15.75" x14ac:dyDescent="0.25">
      <c r="A10" s="46"/>
      <c r="B10" s="4" t="s">
        <v>7</v>
      </c>
      <c r="C10" s="52"/>
      <c r="D10" s="52"/>
      <c r="E10" s="28"/>
    </row>
    <row r="11" spans="1:5" ht="15.75" x14ac:dyDescent="0.25">
      <c r="A11" s="50" t="s">
        <v>383</v>
      </c>
      <c r="B11" s="44" t="s">
        <v>245</v>
      </c>
      <c r="C11" s="29">
        <v>45.95</v>
      </c>
      <c r="D11" s="29">
        <v>299998</v>
      </c>
      <c r="E11" s="29">
        <v>500</v>
      </c>
    </row>
    <row r="12" spans="1:5" ht="15.75" x14ac:dyDescent="0.25">
      <c r="A12" s="46" t="s">
        <v>393</v>
      </c>
      <c r="B12" s="44" t="s">
        <v>225</v>
      </c>
      <c r="C12" s="29">
        <v>0</v>
      </c>
      <c r="D12" s="29">
        <v>0</v>
      </c>
      <c r="E12" s="29">
        <v>0</v>
      </c>
    </row>
    <row r="13" spans="1:5" ht="16.5" thickBot="1" x14ac:dyDescent="0.3">
      <c r="A13" s="46" t="s">
        <v>306</v>
      </c>
      <c r="B13" s="14" t="s">
        <v>226</v>
      </c>
      <c r="C13" s="29">
        <f>5826.61-C11</f>
        <v>5780.66</v>
      </c>
      <c r="D13" s="29">
        <v>1002</v>
      </c>
      <c r="E13" s="29">
        <v>795425</v>
      </c>
    </row>
    <row r="14" spans="1:5" ht="17.25" thickTop="1" thickBot="1" x14ac:dyDescent="0.3">
      <c r="A14" s="46"/>
      <c r="B14" s="10" t="s">
        <v>50</v>
      </c>
      <c r="C14" s="35">
        <f>SUM(C11:C13)</f>
        <v>5826.61</v>
      </c>
      <c r="D14" s="35">
        <f>SUM(D11:D13)</f>
        <v>301000</v>
      </c>
      <c r="E14" s="35">
        <v>795925</v>
      </c>
    </row>
    <row r="15" spans="1:5" ht="15.75" thickTop="1" x14ac:dyDescent="0.2"/>
  </sheetData>
  <sheetProtection insertRows="0" deleteRows="0"/>
  <phoneticPr fontId="0" type="noConversion"/>
  <pageMargins left="0.5" right="0.5" top="1" bottom="1" header="0.5" footer="0.5"/>
  <pageSetup scale="65" orientation="portrait" r:id="rId1"/>
  <headerFooter alignWithMargins="0">
    <oddHeader>&amp;LYEAR 2018 FINAL BUDGET&amp;C&amp;"Arial,Bold"EXHIBIT "A"&amp;RPAGE: &amp;P OF &amp;N</oddHeader>
    <oddFooter>&amp;L&amp;"Arial,Bold"ADMINISTRATIVE CONTROL BOARD MEETING DECEMBER 5, 2017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15"/>
  <sheetViews>
    <sheetView zoomScale="75" zoomScaleNormal="75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5" x14ac:dyDescent="0.2"/>
  <cols>
    <col min="1" max="1" width="15" style="5" bestFit="1" customWidth="1"/>
    <col min="2" max="2" width="55.42578125" style="5" bestFit="1" customWidth="1"/>
    <col min="3" max="3" width="15.42578125" style="25" customWidth="1"/>
    <col min="4" max="4" width="15.42578125" style="18" customWidth="1"/>
    <col min="5" max="5" width="15.42578125" customWidth="1"/>
  </cols>
  <sheetData>
    <row r="1" spans="1:5" ht="19.5" x14ac:dyDescent="0.4">
      <c r="A1" s="11"/>
      <c r="B1" s="2" t="s">
        <v>308</v>
      </c>
      <c r="C1" s="21">
        <v>2016</v>
      </c>
      <c r="D1" s="21">
        <v>2017</v>
      </c>
      <c r="E1" s="21">
        <v>2018</v>
      </c>
    </row>
    <row r="2" spans="1:5" ht="20.25" thickBot="1" x14ac:dyDescent="0.45">
      <c r="B2" s="3" t="s">
        <v>307</v>
      </c>
      <c r="C2" s="33" t="s">
        <v>103</v>
      </c>
      <c r="D2" s="22" t="s">
        <v>1</v>
      </c>
      <c r="E2" s="22" t="s">
        <v>1</v>
      </c>
    </row>
    <row r="3" spans="1:5" ht="21" thickTop="1" thickBot="1" x14ac:dyDescent="0.45">
      <c r="A3" s="1"/>
      <c r="B3" s="3" t="s">
        <v>498</v>
      </c>
      <c r="C3" s="34" t="s">
        <v>103</v>
      </c>
      <c r="D3" s="23" t="s">
        <v>305</v>
      </c>
      <c r="E3" s="23" t="s">
        <v>487</v>
      </c>
    </row>
    <row r="4" spans="1:5" ht="16.5" thickTop="1" x14ac:dyDescent="0.25">
      <c r="A4" s="46"/>
      <c r="B4" s="4" t="s">
        <v>2</v>
      </c>
      <c r="C4" s="52"/>
      <c r="D4"/>
    </row>
    <row r="5" spans="1:5" ht="15.75" x14ac:dyDescent="0.25">
      <c r="A5" s="46" t="s">
        <v>117</v>
      </c>
      <c r="B5" s="44" t="s">
        <v>118</v>
      </c>
      <c r="C5" s="51">
        <v>335831.4</v>
      </c>
      <c r="D5" s="51">
        <v>335832</v>
      </c>
      <c r="E5" s="26">
        <v>335832</v>
      </c>
    </row>
    <row r="6" spans="1:5" ht="15.75" x14ac:dyDescent="0.25">
      <c r="A6" s="50" t="s">
        <v>104</v>
      </c>
      <c r="B6" s="44" t="s">
        <v>392</v>
      </c>
      <c r="C6" s="51">
        <v>55.95</v>
      </c>
      <c r="D6" s="51">
        <v>500</v>
      </c>
      <c r="E6" s="26">
        <v>500</v>
      </c>
    </row>
    <row r="7" spans="1:5" ht="16.5" thickBot="1" x14ac:dyDescent="0.3">
      <c r="A7" s="50" t="s">
        <v>219</v>
      </c>
      <c r="B7" s="44" t="s">
        <v>107</v>
      </c>
      <c r="C7" s="51">
        <v>0</v>
      </c>
      <c r="D7" s="51">
        <v>0</v>
      </c>
      <c r="E7" s="26">
        <v>0</v>
      </c>
    </row>
    <row r="8" spans="1:5" ht="17.25" thickTop="1" thickBot="1" x14ac:dyDescent="0.3">
      <c r="A8" s="46"/>
      <c r="B8" s="10" t="s">
        <v>6</v>
      </c>
      <c r="C8" s="56">
        <f>SUM(C5:C7)</f>
        <v>335887.35000000003</v>
      </c>
      <c r="D8" s="56">
        <f>SUM(D5:D7)</f>
        <v>336332</v>
      </c>
      <c r="E8" s="27">
        <v>336332</v>
      </c>
    </row>
    <row r="9" spans="1:5" ht="16.5" thickTop="1" x14ac:dyDescent="0.25">
      <c r="A9" s="46"/>
      <c r="B9" s="4"/>
      <c r="C9" s="52"/>
      <c r="D9" s="52"/>
      <c r="E9" s="28"/>
    </row>
    <row r="10" spans="1:5" ht="15.75" x14ac:dyDescent="0.25">
      <c r="A10" s="46"/>
      <c r="B10" s="4" t="s">
        <v>7</v>
      </c>
      <c r="C10" s="52"/>
      <c r="D10" s="52"/>
      <c r="E10" s="28"/>
    </row>
    <row r="11" spans="1:5" ht="15.75" x14ac:dyDescent="0.25">
      <c r="A11" s="50" t="s">
        <v>237</v>
      </c>
      <c r="B11" s="44" t="s">
        <v>245</v>
      </c>
      <c r="C11" s="29">
        <v>55.95</v>
      </c>
      <c r="D11" s="29">
        <v>500</v>
      </c>
      <c r="E11" s="29">
        <v>500</v>
      </c>
    </row>
    <row r="12" spans="1:5" ht="15.75" x14ac:dyDescent="0.25">
      <c r="A12" s="50" t="s">
        <v>237</v>
      </c>
      <c r="B12" s="44" t="s">
        <v>397</v>
      </c>
      <c r="C12" s="29">
        <v>335831.4</v>
      </c>
      <c r="D12" s="29">
        <v>335832</v>
      </c>
      <c r="E12" s="29">
        <v>335832</v>
      </c>
    </row>
    <row r="13" spans="1:5" ht="16.5" thickBot="1" x14ac:dyDescent="0.3">
      <c r="A13" s="50" t="s">
        <v>269</v>
      </c>
      <c r="B13" s="44" t="s">
        <v>226</v>
      </c>
      <c r="C13" s="29">
        <v>0</v>
      </c>
      <c r="D13" s="29">
        <v>0</v>
      </c>
      <c r="E13" s="29">
        <v>0</v>
      </c>
    </row>
    <row r="14" spans="1:5" ht="17.25" thickTop="1" thickBot="1" x14ac:dyDescent="0.3">
      <c r="A14" s="46"/>
      <c r="B14" s="10" t="s">
        <v>50</v>
      </c>
      <c r="C14" s="35">
        <f>SUM(C11:C13)</f>
        <v>335887.35000000003</v>
      </c>
      <c r="D14" s="35">
        <f>SUM(D11:D13)</f>
        <v>336332</v>
      </c>
      <c r="E14" s="35">
        <v>336332</v>
      </c>
    </row>
    <row r="15" spans="1:5" ht="15.75" thickTop="1" x14ac:dyDescent="0.2"/>
  </sheetData>
  <sheetProtection insertRows="0" deleteRows="0"/>
  <phoneticPr fontId="0" type="noConversion"/>
  <pageMargins left="0.5" right="0.5" top="1" bottom="1" header="0.5" footer="0.5"/>
  <pageSetup scale="66" orientation="portrait" r:id="rId1"/>
  <headerFooter alignWithMargins="0">
    <oddHeader>&amp;LYEAR 2018 FINAL BUDGET&amp;C&amp;"Arial,Bold"EXHIBIT "A"&amp;RPAGE: &amp;P OF &amp;N</oddHeader>
    <oddFooter>&amp;L&amp;"Arial,Bold"GOVERNING BOARD MEETING DECEMBER 5, 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16</vt:i4>
      </vt:variant>
    </vt:vector>
  </HeadingPairs>
  <TitlesOfParts>
    <vt:vector size="24" baseType="lpstr">
      <vt:lpstr>County</vt:lpstr>
      <vt:lpstr>SA6</vt:lpstr>
      <vt:lpstr>SA7</vt:lpstr>
      <vt:lpstr>SA8</vt:lpstr>
      <vt:lpstr>SA9</vt:lpstr>
      <vt:lpstr>Soldier Summit</vt:lpstr>
      <vt:lpstr>County Road Dist</vt:lpstr>
      <vt:lpstr>MBA</vt:lpstr>
      <vt:lpstr>County!Print_Area</vt:lpstr>
      <vt:lpstr>'County Road Dist'!Print_Area</vt:lpstr>
      <vt:lpstr>MBA!Print_Area</vt:lpstr>
      <vt:lpstr>'SA6'!Print_Area</vt:lpstr>
      <vt:lpstr>'SA7'!Print_Area</vt:lpstr>
      <vt:lpstr>'SA8'!Print_Area</vt:lpstr>
      <vt:lpstr>'SA9'!Print_Area</vt:lpstr>
      <vt:lpstr>'Soldier Summit'!Print_Area</vt:lpstr>
      <vt:lpstr>County!Print_Titles</vt:lpstr>
      <vt:lpstr>'County Road Dist'!Print_Titles</vt:lpstr>
      <vt:lpstr>MBA!Print_Titles</vt:lpstr>
      <vt:lpstr>'SA6'!Print_Titles</vt:lpstr>
      <vt:lpstr>'SA7'!Print_Titles</vt:lpstr>
      <vt:lpstr>'SA8'!Print_Titles</vt:lpstr>
      <vt:lpstr>'SA9'!Print_Titles</vt:lpstr>
      <vt:lpstr>'Soldier Summit'!Print_Titles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Client</dc:creator>
  <cp:lastModifiedBy>Jeremy Walker</cp:lastModifiedBy>
  <cp:lastPrinted>2017-12-19T17:15:47Z</cp:lastPrinted>
  <dcterms:created xsi:type="dcterms:W3CDTF">2001-09-26T14:26:56Z</dcterms:created>
  <dcterms:modified xsi:type="dcterms:W3CDTF">2022-05-04T16:40:47Z</dcterms:modified>
</cp:coreProperties>
</file>